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17440" windowHeight="15780" activeTab="13"/>
  </bookViews>
  <sheets>
    <sheet name="7" sheetId="1" r:id="rId1"/>
    <sheet name="9" sheetId="2" r:id="rId2"/>
    <sheet name="11" sheetId="3" r:id="rId3"/>
    <sheet name="13" sheetId="4" r:id="rId4"/>
    <sheet name="15" sheetId="5" r:id="rId5"/>
    <sheet name="19" sheetId="6" r:id="rId6"/>
    <sheet name="21" sheetId="7" r:id="rId7"/>
    <sheet name="23 (a,b)" sheetId="8" r:id="rId8"/>
    <sheet name="23 (c)" sheetId="9" r:id="rId9"/>
    <sheet name="25 (a)" sheetId="10" r:id="rId10"/>
    <sheet name="25 (a, Text)" sheetId="11" r:id="rId11"/>
    <sheet name="25 (b)" sheetId="12" r:id="rId12"/>
    <sheet name="25 (b, Text)" sheetId="13" r:id="rId13"/>
    <sheet name="27" sheetId="14" r:id="rId14"/>
  </sheets>
  <definedNames>
    <definedName name="solver_adj" localSheetId="2" hidden="1">'11'!$B$13:$B$15</definedName>
    <definedName name="solver_adj" localSheetId="3" hidden="1">'13'!$C$14:$C$17</definedName>
    <definedName name="solver_adj" localSheetId="4" hidden="1">'15'!$C$12:$E$14</definedName>
    <definedName name="solver_adj" localSheetId="5" hidden="1">'19'!$B$15:$B$18</definedName>
    <definedName name="solver_adj" localSheetId="6" hidden="1">'21'!$C$5:$F$7</definedName>
    <definedName name="solver_adj" localSheetId="7" hidden="1">'23 (a,b)'!$C$5:$H$10</definedName>
    <definedName name="solver_adj" localSheetId="8" hidden="1">'23 (c)'!$C$5:$H$10</definedName>
    <definedName name="solver_adj" localSheetId="9" hidden="1">'25 (a)'!$C$5:$E$9</definedName>
    <definedName name="solver_adj" localSheetId="10" hidden="1">'25 (a, Text)'!$C$5:$E$9</definedName>
    <definedName name="solver_adj" localSheetId="11" hidden="1">'25 (b)'!$C$5:$E$9</definedName>
    <definedName name="solver_adj" localSheetId="12" hidden="1">'25 (b, Text)'!$C$5:$E$9</definedName>
    <definedName name="solver_adj" localSheetId="13" hidden="1">'27'!$B$12:$B$15</definedName>
    <definedName name="solver_adj" localSheetId="0" hidden="1">'7'!$B$11:$B$13</definedName>
    <definedName name="solver_adj" localSheetId="1" hidden="1">'9'!$B$10:$B$12</definedName>
    <definedName name="solver_cvg" localSheetId="2" hidden="1">0.0001</definedName>
    <definedName name="solver_cvg" localSheetId="3" hidden="1">0.0001</definedName>
    <definedName name="solver_cvg" localSheetId="4" hidden="1">0.0001</definedName>
    <definedName name="solver_cvg" localSheetId="5" hidden="1">0.0001</definedName>
    <definedName name="solver_cvg" localSheetId="6" hidden="1">0.0001</definedName>
    <definedName name="solver_cvg" localSheetId="7" hidden="1">0.0001</definedName>
    <definedName name="solver_cvg" localSheetId="8" hidden="1">0.0001</definedName>
    <definedName name="solver_cvg" localSheetId="9" hidden="1">0.0001</definedName>
    <definedName name="solver_cvg" localSheetId="10" hidden="1">0.0001</definedName>
    <definedName name="solver_cvg" localSheetId="11" hidden="1">0.0001</definedName>
    <definedName name="solver_cvg" localSheetId="12" hidden="1">0.0001</definedName>
    <definedName name="solver_cvg" localSheetId="13" hidden="1">0.0001</definedName>
    <definedName name="solver_cvg" localSheetId="0" hidden="1">0.0001</definedName>
    <definedName name="solver_cvg" localSheetId="1" hidden="1">0.0001</definedName>
    <definedName name="solver_drv" localSheetId="2" hidden="1">1</definedName>
    <definedName name="solver_drv" localSheetId="3" hidden="1">1</definedName>
    <definedName name="solver_drv" localSheetId="4" hidden="1">1</definedName>
    <definedName name="solver_drv" localSheetId="5" hidden="1">1</definedName>
    <definedName name="solver_drv" localSheetId="6" hidden="1">1</definedName>
    <definedName name="solver_drv" localSheetId="7" hidden="1">1</definedName>
    <definedName name="solver_drv" localSheetId="8" hidden="1">1</definedName>
    <definedName name="solver_drv" localSheetId="9" hidden="1">1</definedName>
    <definedName name="solver_drv" localSheetId="10" hidden="1">1</definedName>
    <definedName name="solver_drv" localSheetId="11" hidden="1">1</definedName>
    <definedName name="solver_drv" localSheetId="12" hidden="1">1</definedName>
    <definedName name="solver_drv" localSheetId="13" hidden="1">1</definedName>
    <definedName name="solver_drv" localSheetId="0" hidden="1">1</definedName>
    <definedName name="solver_drv" localSheetId="1" hidden="1">1</definedName>
    <definedName name="solver_est" localSheetId="2" hidden="1">1</definedName>
    <definedName name="solver_est" localSheetId="3" hidden="1">1</definedName>
    <definedName name="solver_est" localSheetId="4" hidden="1">1</definedName>
    <definedName name="solver_est" localSheetId="5" hidden="1">1</definedName>
    <definedName name="solver_est" localSheetId="6" hidden="1">1</definedName>
    <definedName name="solver_est" localSheetId="7" hidden="1">1</definedName>
    <definedName name="solver_est" localSheetId="8" hidden="1">1</definedName>
    <definedName name="solver_est" localSheetId="9" hidden="1">1</definedName>
    <definedName name="solver_est" localSheetId="10" hidden="1">1</definedName>
    <definedName name="solver_est" localSheetId="11" hidden="1">1</definedName>
    <definedName name="solver_est" localSheetId="12" hidden="1">1</definedName>
    <definedName name="solver_est" localSheetId="13" hidden="1">1</definedName>
    <definedName name="solver_est" localSheetId="0" hidden="1">1</definedName>
    <definedName name="solver_est" localSheetId="1" hidden="1">1</definedName>
    <definedName name="solver_itr" localSheetId="2" hidden="1">100</definedName>
    <definedName name="solver_itr" localSheetId="3" hidden="1">100</definedName>
    <definedName name="solver_itr" localSheetId="4" hidden="1">100</definedName>
    <definedName name="solver_itr" localSheetId="5" hidden="1">100</definedName>
    <definedName name="solver_itr" localSheetId="6" hidden="1">100</definedName>
    <definedName name="solver_itr" localSheetId="7" hidden="1">100</definedName>
    <definedName name="solver_itr" localSheetId="8" hidden="1">100</definedName>
    <definedName name="solver_itr" localSheetId="9" hidden="1">100</definedName>
    <definedName name="solver_itr" localSheetId="10" hidden="1">100</definedName>
    <definedName name="solver_itr" localSheetId="11" hidden="1">100</definedName>
    <definedName name="solver_itr" localSheetId="12" hidden="1">100</definedName>
    <definedName name="solver_itr" localSheetId="13" hidden="1">100</definedName>
    <definedName name="solver_itr" localSheetId="0" hidden="1">100</definedName>
    <definedName name="solver_itr" localSheetId="1" hidden="1">100</definedName>
    <definedName name="solver_lhs1" localSheetId="2" hidden="1">'11'!$B$13:$B$15</definedName>
    <definedName name="solver_lhs1" localSheetId="3" hidden="1">'13'!$C$14:$C$17</definedName>
    <definedName name="solver_lhs1" localSheetId="4" hidden="1">'15'!$C$12:$E$14</definedName>
    <definedName name="solver_lhs1" localSheetId="5" hidden="1">'19'!$B$15:$B$18</definedName>
    <definedName name="solver_lhs1" localSheetId="6" hidden="1">'21'!$C$5:$F$7</definedName>
    <definedName name="solver_lhs1" localSheetId="7" hidden="1">'23 (a,b)'!$C$5:$H$10</definedName>
    <definedName name="solver_lhs1" localSheetId="8" hidden="1">'23 (c)'!$C$5:$H$10</definedName>
    <definedName name="solver_lhs1" localSheetId="9" hidden="1">'25 (a)'!$C$5:$E$9</definedName>
    <definedName name="solver_lhs1" localSheetId="10" hidden="1">'25 (a, Text)'!$C$5:$E$9</definedName>
    <definedName name="solver_lhs1" localSheetId="11" hidden="1">'25 (b)'!$C$5:$E$9</definedName>
    <definedName name="solver_lhs1" localSheetId="12" hidden="1">'25 (b, Text)'!$C$5:$E$9</definedName>
    <definedName name="solver_lhs1" localSheetId="13" hidden="1">'27'!$B$12:$B$15</definedName>
    <definedName name="solver_lhs1" localSheetId="0" hidden="1">'7'!$F$7</definedName>
    <definedName name="solver_lhs1" localSheetId="1" hidden="1">'9'!$F$6:$F$7</definedName>
    <definedName name="solver_lhs10" localSheetId="6" hidden="1">'21'!$C$5:$F$7</definedName>
    <definedName name="solver_lhs10" localSheetId="7" hidden="1">'23 (a,b)'!$C$5:$F$7</definedName>
    <definedName name="solver_lhs10" localSheetId="8" hidden="1">'23 (c)'!$C$5:$F$7</definedName>
    <definedName name="solver_lhs10" localSheetId="9" hidden="1">'25 (a)'!$C$5:$E$7</definedName>
    <definedName name="solver_lhs10" localSheetId="10" hidden="1">'25 (a, Text)'!$C$5:$E$7</definedName>
    <definedName name="solver_lhs10" localSheetId="11" hidden="1">'25 (b)'!$C$5:$E$7</definedName>
    <definedName name="solver_lhs11" localSheetId="6" hidden="1">'21'!$D$8</definedName>
    <definedName name="solver_lhs11" localSheetId="7" hidden="1">'23 (a,b)'!$D$9</definedName>
    <definedName name="solver_lhs11" localSheetId="8" hidden="1">'23 (c)'!$D$9</definedName>
    <definedName name="solver_lhs11" localSheetId="9" hidden="1">'25 (a)'!$D$9</definedName>
    <definedName name="solver_lhs11" localSheetId="10" hidden="1">'25 (a, Text)'!$D$9</definedName>
    <definedName name="solver_lhs11" localSheetId="11" hidden="1">'25 (b)'!$D$9</definedName>
    <definedName name="solver_lhs12" localSheetId="6" hidden="1">'21'!$C$5:$F$7</definedName>
    <definedName name="solver_lhs12" localSheetId="7" hidden="1">'23 (a,b)'!$C$5:$F$7</definedName>
    <definedName name="solver_lhs12" localSheetId="8" hidden="1">'23 (c)'!$C$5:$F$7</definedName>
    <definedName name="solver_lhs12" localSheetId="9" hidden="1">'25 (a)'!$C$5:$E$7</definedName>
    <definedName name="solver_lhs12" localSheetId="10" hidden="1">'25 (a, Text)'!$C$5:$E$7</definedName>
    <definedName name="solver_lhs12" localSheetId="11" hidden="1">'25 (b)'!$C$5:$E$7</definedName>
    <definedName name="solver_lhs2" localSheetId="2" hidden="1">'11'!$F$6:$F$10</definedName>
    <definedName name="solver_lhs2" localSheetId="3" hidden="1">'13'!$H$7:$H$11</definedName>
    <definedName name="solver_lhs2" localSheetId="4" hidden="1">'15'!$C$15:$E$15</definedName>
    <definedName name="solver_lhs2" localSheetId="5" hidden="1">'19'!$G$6</definedName>
    <definedName name="solver_lhs2" localSheetId="6" hidden="1">'21'!$C$8:$F$8</definedName>
    <definedName name="solver_lhs2" localSheetId="7" hidden="1">'23 (a,b)'!$I$5:$I$10</definedName>
    <definedName name="solver_lhs2" localSheetId="8" hidden="1">'23 (c)'!$I$5:$I$10</definedName>
    <definedName name="solver_lhs2" localSheetId="9" hidden="1">'25 (a)'!$F$5:$F$9</definedName>
    <definedName name="solver_lhs2" localSheetId="10" hidden="1">'25 (a, Text)'!$G$5:$G$9</definedName>
    <definedName name="solver_lhs2" localSheetId="11" hidden="1">'25 (b)'!$F$5:$F$9</definedName>
    <definedName name="solver_lhs2" localSheetId="12" hidden="1">'25 (b, Text)'!$G$5:$G$9</definedName>
    <definedName name="solver_lhs2" localSheetId="13" hidden="1">'27'!$G$7:$G$9</definedName>
    <definedName name="solver_lhs2" localSheetId="0" hidden="1">'7'!$F$8</definedName>
    <definedName name="solver_lhs2" localSheetId="1" hidden="1">'9'!$B$10:$B$12</definedName>
    <definedName name="solver_lhs3" localSheetId="4" hidden="1">'15'!$F$12:$F$14</definedName>
    <definedName name="solver_lhs3" localSheetId="5" hidden="1">'19'!$G$11</definedName>
    <definedName name="solver_lhs3" localSheetId="6" hidden="1">'21'!$G$5:$G$7</definedName>
    <definedName name="solver_lhs3" localSheetId="7" hidden="1">'23 (a,b)'!$I$5:$I$7</definedName>
    <definedName name="solver_lhs3" localSheetId="8" hidden="1">'23 (c)'!$I$5:$I$7</definedName>
    <definedName name="solver_lhs3" localSheetId="9" hidden="1">'25 (a)'!$C$10:$E$10</definedName>
    <definedName name="solver_lhs3" localSheetId="10" hidden="1">'25 (a, Text)'!$C$11:$E$11</definedName>
    <definedName name="solver_lhs3" localSheetId="11" hidden="1">'25 (b)'!$C$10:$E$10</definedName>
    <definedName name="solver_lhs3" localSheetId="12" hidden="1">'25 (b, Text)'!$C$11:$E$11</definedName>
    <definedName name="solver_lhs3" localSheetId="13" hidden="1">'27'!$G$7</definedName>
    <definedName name="solver_lhs3" localSheetId="0" hidden="1">'7'!$F$6</definedName>
    <definedName name="solver_lhs4" localSheetId="4" hidden="1">'15'!$C$12:$E$14</definedName>
    <definedName name="solver_lhs4" localSheetId="5" hidden="1">'19'!$G$12</definedName>
    <definedName name="solver_lhs4" localSheetId="6" hidden="1">'21'!$F$21</definedName>
    <definedName name="solver_lhs4" localSheetId="7" hidden="1">'23 (a,b)'!$C$10:$F$10</definedName>
    <definedName name="solver_lhs4" localSheetId="8" hidden="1">'23 (c)'!$C$10:$F$10</definedName>
    <definedName name="solver_lhs4" localSheetId="9" hidden="1">'25 (a)'!$F$10:$F$12</definedName>
    <definedName name="solver_lhs4" localSheetId="10" hidden="1">'25 (a, Text)'!$E$6</definedName>
    <definedName name="solver_lhs4" localSheetId="11" hidden="1">'25 (b)'!$F$10:$F$12</definedName>
    <definedName name="solver_lhs4" localSheetId="12" hidden="1">'25 (b, Text)'!$E$6</definedName>
    <definedName name="solver_lhs4" localSheetId="13" hidden="1">'27'!$G$8:$G$9</definedName>
    <definedName name="solver_lhs4" localSheetId="0" hidden="1">'7'!$B$11:$B$13</definedName>
    <definedName name="solver_lhs5" localSheetId="5" hidden="1">'19'!$G$7:$G$10</definedName>
    <definedName name="solver_lhs5" localSheetId="6" hidden="1">'21'!$F$20</definedName>
    <definedName name="solver_lhs5" localSheetId="7" hidden="1">'23 (a,b)'!#REF!</definedName>
    <definedName name="solver_lhs5" localSheetId="8" hidden="1">'23 (c)'!#REF!</definedName>
    <definedName name="solver_lhs5" localSheetId="9" hidden="1">'25 (a)'!$D$8</definedName>
    <definedName name="solver_lhs5" localSheetId="10" hidden="1">'25 (a, Text)'!$D$8</definedName>
    <definedName name="solver_lhs5" localSheetId="11" hidden="1">'25 (b)'!$C$10:$E$10</definedName>
    <definedName name="solver_lhs5" localSheetId="12" hidden="1">'25 (b, Text)'!$D$8</definedName>
    <definedName name="solver_lhs5" localSheetId="13" hidden="1">'27'!#REF!</definedName>
    <definedName name="solver_lhs5" localSheetId="0" hidden="1">'7'!#REF!</definedName>
    <definedName name="solver_lhs6" localSheetId="6" hidden="1">'21'!$F$20</definedName>
    <definedName name="solver_lhs6" localSheetId="7" hidden="1">'23 (a,b)'!$F$20</definedName>
    <definedName name="solver_lhs6" localSheetId="8" hidden="1">'23 (c)'!$F$20</definedName>
    <definedName name="solver_lhs6" localSheetId="9" hidden="1">'25 (a)'!$C$9</definedName>
    <definedName name="solver_lhs6" localSheetId="10" hidden="1">'25 (a, Text)'!$C$9</definedName>
    <definedName name="solver_lhs6" localSheetId="11" hidden="1">'25 (b)'!$C$9</definedName>
    <definedName name="solver_lhs6" localSheetId="12" hidden="1">'25 (b, Text)'!$C$9</definedName>
    <definedName name="solver_lhs6" localSheetId="13" hidden="1">'27'!$G$7</definedName>
    <definedName name="solver_lhs7" localSheetId="6" hidden="1">'21'!$F$21</definedName>
    <definedName name="solver_lhs7" localSheetId="7" hidden="1">'23 (a,b)'!$F$21</definedName>
    <definedName name="solver_lhs7" localSheetId="8" hidden="1">'23 (c)'!$F$21</definedName>
    <definedName name="solver_lhs7" localSheetId="9" hidden="1">'25 (a)'!#REF!</definedName>
    <definedName name="solver_lhs7" localSheetId="10" hidden="1">'25 (a, Text)'!#REF!</definedName>
    <definedName name="solver_lhs7" localSheetId="11" hidden="1">'25 (b)'!#REF!</definedName>
    <definedName name="solver_lhs8" localSheetId="6" hidden="1">'21'!$F$22</definedName>
    <definedName name="solver_lhs8" localSheetId="7" hidden="1">'23 (a,b)'!#REF!</definedName>
    <definedName name="solver_lhs8" localSheetId="8" hidden="1">'23 (c)'!#REF!</definedName>
    <definedName name="solver_lhs8" localSheetId="9" hidden="1">'25 (a)'!#REF!</definedName>
    <definedName name="solver_lhs8" localSheetId="10" hidden="1">'25 (a, Text)'!#REF!</definedName>
    <definedName name="solver_lhs8" localSheetId="11" hidden="1">'25 (b)'!#REF!</definedName>
    <definedName name="solver_lhs9" localSheetId="6" hidden="1">'21'!$F$23</definedName>
    <definedName name="solver_lhs9" localSheetId="7" hidden="1">'23 (a,b)'!$F$23</definedName>
    <definedName name="solver_lhs9" localSheetId="8" hidden="1">'23 (c)'!$F$23</definedName>
    <definedName name="solver_lhs9" localSheetId="9" hidden="1">'25 (a)'!#REF!</definedName>
    <definedName name="solver_lhs9" localSheetId="10" hidden="1">'25 (a, Text)'!#REF!</definedName>
    <definedName name="solver_lhs9" localSheetId="11" hidden="1">'25 (b)'!#REF!</definedName>
    <definedName name="solver_lin" localSheetId="2" hidden="1">2</definedName>
    <definedName name="solver_lin" localSheetId="3" hidden="1">2</definedName>
    <definedName name="solver_lin" localSheetId="4" hidden="1">2</definedName>
    <definedName name="solver_lin" localSheetId="5" hidden="1">2</definedName>
    <definedName name="solver_lin" localSheetId="6" hidden="1">1</definedName>
    <definedName name="solver_lin" localSheetId="7" hidden="1">1</definedName>
    <definedName name="solver_lin" localSheetId="8" hidden="1">1</definedName>
    <definedName name="solver_lin" localSheetId="9" hidden="1">1</definedName>
    <definedName name="solver_lin" localSheetId="10" hidden="1">1</definedName>
    <definedName name="solver_lin" localSheetId="11" hidden="1">1</definedName>
    <definedName name="solver_lin" localSheetId="12" hidden="1">1</definedName>
    <definedName name="solver_lin" localSheetId="13" hidden="1">1</definedName>
    <definedName name="solver_lin" localSheetId="0" hidden="1">1</definedName>
    <definedName name="solver_lin" localSheetId="1" hidden="1">2</definedName>
    <definedName name="solver_neg" localSheetId="2" hidden="1">2</definedName>
    <definedName name="solver_neg" localSheetId="3" hidden="1">2</definedName>
    <definedName name="solver_neg" localSheetId="4" hidden="1">2</definedName>
    <definedName name="solver_neg" localSheetId="5" hidden="1">2</definedName>
    <definedName name="solver_neg" localSheetId="6" hidden="1">2</definedName>
    <definedName name="solver_neg" localSheetId="7" hidden="1">2</definedName>
    <definedName name="solver_neg" localSheetId="8" hidden="1">2</definedName>
    <definedName name="solver_neg" localSheetId="9" hidden="1">2</definedName>
    <definedName name="solver_neg" localSheetId="10" hidden="1">2</definedName>
    <definedName name="solver_neg" localSheetId="11" hidden="1">2</definedName>
    <definedName name="solver_neg" localSheetId="12" hidden="1">2</definedName>
    <definedName name="solver_neg" localSheetId="13" hidden="1">2</definedName>
    <definedName name="solver_neg" localSheetId="0" hidden="1">2</definedName>
    <definedName name="solver_neg" localSheetId="1" hidden="1">2</definedName>
    <definedName name="solver_num" localSheetId="2" hidden="1">2</definedName>
    <definedName name="solver_num" localSheetId="3" hidden="1">2</definedName>
    <definedName name="solver_num" localSheetId="4" hidden="1">4</definedName>
    <definedName name="solver_num" localSheetId="5" hidden="1">5</definedName>
    <definedName name="solver_num" localSheetId="6" hidden="1">3</definedName>
    <definedName name="solver_num" localSheetId="7" hidden="1">2</definedName>
    <definedName name="solver_num" localSheetId="8" hidden="1">2</definedName>
    <definedName name="solver_num" localSheetId="9" hidden="1">4</definedName>
    <definedName name="solver_num" localSheetId="10" hidden="1">6</definedName>
    <definedName name="solver_num" localSheetId="11" hidden="1">5</definedName>
    <definedName name="solver_num" localSheetId="12" hidden="1">6</definedName>
    <definedName name="solver_num" localSheetId="13" hidden="1">2</definedName>
    <definedName name="solver_num" localSheetId="0" hidden="1">4</definedName>
    <definedName name="solver_num" localSheetId="1" hidden="1">2</definedName>
    <definedName name="solver_nwt" localSheetId="2" hidden="1">1</definedName>
    <definedName name="solver_nwt" localSheetId="3" hidden="1">1</definedName>
    <definedName name="solver_nwt" localSheetId="4" hidden="1">1</definedName>
    <definedName name="solver_nwt" localSheetId="5" hidden="1">1</definedName>
    <definedName name="solver_nwt" localSheetId="6" hidden="1">1</definedName>
    <definedName name="solver_nwt" localSheetId="7" hidden="1">1</definedName>
    <definedName name="solver_nwt" localSheetId="8" hidden="1">1</definedName>
    <definedName name="solver_nwt" localSheetId="9" hidden="1">1</definedName>
    <definedName name="solver_nwt" localSheetId="10" hidden="1">1</definedName>
    <definedName name="solver_nwt" localSheetId="11" hidden="1">1</definedName>
    <definedName name="solver_nwt" localSheetId="12" hidden="1">1</definedName>
    <definedName name="solver_nwt" localSheetId="13" hidden="1">1</definedName>
    <definedName name="solver_nwt" localSheetId="0" hidden="1">1</definedName>
    <definedName name="solver_nwt" localSheetId="1" hidden="1">1</definedName>
    <definedName name="solver_opt" localSheetId="2" hidden="1">'11'!$B$16</definedName>
    <definedName name="solver_opt" localSheetId="3" hidden="1">'13'!$C$18</definedName>
    <definedName name="solver_opt" localSheetId="4" hidden="1">'15'!$C$17</definedName>
    <definedName name="solver_opt" localSheetId="5" hidden="1">'19'!$B$19</definedName>
    <definedName name="solver_opt" localSheetId="6" hidden="1">'21'!$C$11</definedName>
    <definedName name="solver_opt" localSheetId="7" hidden="1">'23 (a,b)'!$C$11</definedName>
    <definedName name="solver_opt" localSheetId="8" hidden="1">'23 (c)'!$C$11</definedName>
    <definedName name="solver_opt" localSheetId="9" hidden="1">'25 (a)'!$C$13</definedName>
    <definedName name="solver_opt" localSheetId="10" hidden="1">'25 (a, Text)'!$C$12</definedName>
    <definedName name="solver_opt" localSheetId="11" hidden="1">'25 (b)'!$C$13</definedName>
    <definedName name="solver_opt" localSheetId="12" hidden="1">'25 (b, Text)'!$C$12</definedName>
    <definedName name="solver_opt" localSheetId="13" hidden="1">'27'!$B$16</definedName>
    <definedName name="solver_opt" localSheetId="0" hidden="1">'7'!$B$14</definedName>
    <definedName name="solver_opt" localSheetId="1" hidden="1">'9'!$B$13</definedName>
    <definedName name="solver_pre" localSheetId="2" hidden="1">0.000001</definedName>
    <definedName name="solver_pre" localSheetId="3" hidden="1">0.000001</definedName>
    <definedName name="solver_pre" localSheetId="4" hidden="1">0.000001</definedName>
    <definedName name="solver_pre" localSheetId="5" hidden="1">0.000001</definedName>
    <definedName name="solver_pre" localSheetId="6" hidden="1">0.1</definedName>
    <definedName name="solver_pre" localSheetId="7" hidden="1">0.1</definedName>
    <definedName name="solver_pre" localSheetId="8" hidden="1">0.1</definedName>
    <definedName name="solver_pre" localSheetId="9" hidden="1">0.1</definedName>
    <definedName name="solver_pre" localSheetId="10" hidden="1">0.1</definedName>
    <definedName name="solver_pre" localSheetId="11" hidden="1">0.1</definedName>
    <definedName name="solver_pre" localSheetId="12" hidden="1">0.000001</definedName>
    <definedName name="solver_pre" localSheetId="13" hidden="1">0.000001</definedName>
    <definedName name="solver_pre" localSheetId="0" hidden="1">0.000001</definedName>
    <definedName name="solver_pre" localSheetId="1" hidden="1">0.000001</definedName>
    <definedName name="solver_rel1" localSheetId="2" hidden="1">3</definedName>
    <definedName name="solver_rel1" localSheetId="3" hidden="1">3</definedName>
    <definedName name="solver_rel1" localSheetId="4" hidden="1">3</definedName>
    <definedName name="solver_rel1" localSheetId="5" hidden="1">3</definedName>
    <definedName name="solver_rel1" localSheetId="6" hidden="1">3</definedName>
    <definedName name="solver_rel1" localSheetId="7" hidden="1">3</definedName>
    <definedName name="solver_rel1" localSheetId="8" hidden="1">3</definedName>
    <definedName name="solver_rel1" localSheetId="9" hidden="1">3</definedName>
    <definedName name="solver_rel1" localSheetId="10" hidden="1">3</definedName>
    <definedName name="solver_rel1" localSheetId="11" hidden="1">3</definedName>
    <definedName name="solver_rel1" localSheetId="12" hidden="1">3</definedName>
    <definedName name="solver_rel1" localSheetId="13" hidden="1">3</definedName>
    <definedName name="solver_rel1" localSheetId="0" hidden="1">1</definedName>
    <definedName name="solver_rel1" localSheetId="1" hidden="1">3</definedName>
    <definedName name="solver_rel10" localSheetId="6" hidden="1">3</definedName>
    <definedName name="solver_rel10" localSheetId="7" hidden="1">3</definedName>
    <definedName name="solver_rel10" localSheetId="8" hidden="1">3</definedName>
    <definedName name="solver_rel10" localSheetId="9" hidden="1">3</definedName>
    <definedName name="solver_rel10" localSheetId="10" hidden="1">3</definedName>
    <definedName name="solver_rel10" localSheetId="11" hidden="1">3</definedName>
    <definedName name="solver_rel11" localSheetId="6" hidden="1">3</definedName>
    <definedName name="solver_rel11" localSheetId="7" hidden="1">3</definedName>
    <definedName name="solver_rel11" localSheetId="8" hidden="1">3</definedName>
    <definedName name="solver_rel11" localSheetId="9" hidden="1">3</definedName>
    <definedName name="solver_rel11" localSheetId="10" hidden="1">3</definedName>
    <definedName name="solver_rel11" localSheetId="11" hidden="1">3</definedName>
    <definedName name="solver_rel12" localSheetId="6" hidden="1">3</definedName>
    <definedName name="solver_rel12" localSheetId="7" hidden="1">3</definedName>
    <definedName name="solver_rel12" localSheetId="8" hidden="1">3</definedName>
    <definedName name="solver_rel12" localSheetId="9" hidden="1">3</definedName>
    <definedName name="solver_rel12" localSheetId="10" hidden="1">3</definedName>
    <definedName name="solver_rel12" localSheetId="11" hidden="1">3</definedName>
    <definedName name="solver_rel2" localSheetId="2" hidden="1">1</definedName>
    <definedName name="solver_rel2" localSheetId="3" hidden="1">1</definedName>
    <definedName name="solver_rel2" localSheetId="4" hidden="1">1</definedName>
    <definedName name="solver_rel2" localSheetId="5" hidden="1">2</definedName>
    <definedName name="solver_rel2" localSheetId="6" hidden="1">1</definedName>
    <definedName name="solver_rel2" localSheetId="7" hidden="1">2</definedName>
    <definedName name="solver_rel2" localSheetId="8" hidden="1">3</definedName>
    <definedName name="solver_rel2" localSheetId="9" hidden="1">2</definedName>
    <definedName name="solver_rel2" localSheetId="10" hidden="1">2</definedName>
    <definedName name="solver_rel2" localSheetId="11" hidden="1">2</definedName>
    <definedName name="solver_rel2" localSheetId="12" hidden="1">2</definedName>
    <definedName name="solver_rel2" localSheetId="13" hidden="1">1</definedName>
    <definedName name="solver_rel2" localSheetId="0" hidden="1">1</definedName>
    <definedName name="solver_rel2" localSheetId="1" hidden="1">3</definedName>
    <definedName name="solver_rel3" localSheetId="4" hidden="1">2</definedName>
    <definedName name="solver_rel3" localSheetId="5" hidden="1">1</definedName>
    <definedName name="solver_rel3" localSheetId="6" hidden="1">2</definedName>
    <definedName name="solver_rel3" localSheetId="7" hidden="1">1</definedName>
    <definedName name="solver_rel3" localSheetId="8" hidden="1">1</definedName>
    <definedName name="solver_rel3" localSheetId="9" hidden="1">1</definedName>
    <definedName name="solver_rel3" localSheetId="10" hidden="1">1</definedName>
    <definedName name="solver_rel3" localSheetId="11" hidden="1">1</definedName>
    <definedName name="solver_rel3" localSheetId="12" hidden="1">2</definedName>
    <definedName name="solver_rel3" localSheetId="13" hidden="1">2</definedName>
    <definedName name="solver_rel3" localSheetId="0" hidden="1">1</definedName>
    <definedName name="solver_rel4" localSheetId="4" hidden="1">4</definedName>
    <definedName name="solver_rel4" localSheetId="5" hidden="1">3</definedName>
    <definedName name="solver_rel4" localSheetId="6" hidden="1">3</definedName>
    <definedName name="solver_rel4" localSheetId="7" hidden="1">1</definedName>
    <definedName name="solver_rel4" localSheetId="8" hidden="1">1</definedName>
    <definedName name="solver_rel4" localSheetId="9" hidden="1">3</definedName>
    <definedName name="solver_rel4" localSheetId="10" hidden="1">1</definedName>
    <definedName name="solver_rel4" localSheetId="11" hidden="1">3</definedName>
    <definedName name="solver_rel4" localSheetId="12" hidden="1">1</definedName>
    <definedName name="solver_rel4" localSheetId="13" hidden="1">1</definedName>
    <definedName name="solver_rel4" localSheetId="0" hidden="1">3</definedName>
    <definedName name="solver_rel5" localSheetId="5" hidden="1">1</definedName>
    <definedName name="solver_rel5" localSheetId="6" hidden="1">1</definedName>
    <definedName name="solver_rel5" localSheetId="7" hidden="1">1</definedName>
    <definedName name="solver_rel5" localSheetId="8" hidden="1">1</definedName>
    <definedName name="solver_rel5" localSheetId="9" hidden="1">1</definedName>
    <definedName name="solver_rel5" localSheetId="10" hidden="1">1</definedName>
    <definedName name="solver_rel5" localSheetId="11" hidden="1">2</definedName>
    <definedName name="solver_rel5" localSheetId="12" hidden="1">1</definedName>
    <definedName name="solver_rel5" localSheetId="13" hidden="1">3</definedName>
    <definedName name="solver_rel5" localSheetId="0" hidden="1">3</definedName>
    <definedName name="solver_rel6" localSheetId="6" hidden="1">1</definedName>
    <definedName name="solver_rel6" localSheetId="7" hidden="1">1</definedName>
    <definedName name="solver_rel6" localSheetId="8" hidden="1">1</definedName>
    <definedName name="solver_rel6" localSheetId="9" hidden="1">1</definedName>
    <definedName name="solver_rel6" localSheetId="10" hidden="1">1</definedName>
    <definedName name="solver_rel6" localSheetId="11" hidden="1">1</definedName>
    <definedName name="solver_rel6" localSheetId="12" hidden="1">1</definedName>
    <definedName name="solver_rel6" localSheetId="13" hidden="1">2</definedName>
    <definedName name="solver_rel7" localSheetId="6" hidden="1">3</definedName>
    <definedName name="solver_rel7" localSheetId="7" hidden="1">3</definedName>
    <definedName name="solver_rel7" localSheetId="8" hidden="1">3</definedName>
    <definedName name="solver_rel7" localSheetId="9" hidden="1">3</definedName>
    <definedName name="solver_rel7" localSheetId="10" hidden="1">3</definedName>
    <definedName name="solver_rel7" localSheetId="11" hidden="1">3</definedName>
    <definedName name="solver_rel8" localSheetId="6" hidden="1">1</definedName>
    <definedName name="solver_rel8" localSheetId="7" hidden="1">1</definedName>
    <definedName name="solver_rel8" localSheetId="8" hidden="1">1</definedName>
    <definedName name="solver_rel8" localSheetId="9" hidden="1">1</definedName>
    <definedName name="solver_rel8" localSheetId="10" hidden="1">1</definedName>
    <definedName name="solver_rel8" localSheetId="11" hidden="1">1</definedName>
    <definedName name="solver_rel9" localSheetId="6" hidden="1">3</definedName>
    <definedName name="solver_rel9" localSheetId="7" hidden="1">3</definedName>
    <definedName name="solver_rel9" localSheetId="8" hidden="1">3</definedName>
    <definedName name="solver_rel9" localSheetId="9" hidden="1">3</definedName>
    <definedName name="solver_rel9" localSheetId="10" hidden="1">3</definedName>
    <definedName name="solver_rel9" localSheetId="11" hidden="1">3</definedName>
    <definedName name="solver_rhs1" localSheetId="2" hidden="1">0</definedName>
    <definedName name="solver_rhs1" localSheetId="3" hidden="1">0</definedName>
    <definedName name="solver_rhs1" localSheetId="4" hidden="1">0</definedName>
    <definedName name="solver_rhs1" localSheetId="5" hidden="1">0</definedName>
    <definedName name="solver_rhs1" localSheetId="6" hidden="1">0</definedName>
    <definedName name="solver_rhs1" localSheetId="7" hidden="1">0</definedName>
    <definedName name="solver_rhs1" localSheetId="8" hidden="1">0</definedName>
    <definedName name="solver_rhs1" localSheetId="9" hidden="1">0</definedName>
    <definedName name="solver_rhs1" localSheetId="10" hidden="1">0</definedName>
    <definedName name="solver_rhs1" localSheetId="11" hidden="1">0</definedName>
    <definedName name="solver_rhs1" localSheetId="12" hidden="1">0</definedName>
    <definedName name="solver_rhs1" localSheetId="13" hidden="1">0</definedName>
    <definedName name="solver_rhs1" localSheetId="0" hidden="1">'7'!$H$7</definedName>
    <definedName name="solver_rhs1" localSheetId="1" hidden="1">'9'!$H$6:$H$7</definedName>
    <definedName name="solver_rhs10" localSheetId="6" hidden="1">0</definedName>
    <definedName name="solver_rhs10" localSheetId="7" hidden="1">0</definedName>
    <definedName name="solver_rhs10" localSheetId="8" hidden="1">0</definedName>
    <definedName name="solver_rhs10" localSheetId="9" hidden="1">0</definedName>
    <definedName name="solver_rhs10" localSheetId="10" hidden="1">0</definedName>
    <definedName name="solver_rhs10" localSheetId="11" hidden="1">0</definedName>
    <definedName name="solver_rhs11" localSheetId="6" hidden="1">'21'!$D$9</definedName>
    <definedName name="solver_rhs11" localSheetId="7" hidden="1">'23 (a,b)'!$D$8</definedName>
    <definedName name="solver_rhs11" localSheetId="8" hidden="1">'23 (c)'!$D$8</definedName>
    <definedName name="solver_rhs11" localSheetId="9" hidden="1">'25 (a)'!$D$8</definedName>
    <definedName name="solver_rhs11" localSheetId="10" hidden="1">'25 (a, Text)'!$D$8</definedName>
    <definedName name="solver_rhs11" localSheetId="11" hidden="1">'25 (b)'!$D$8</definedName>
    <definedName name="solver_rhs12" localSheetId="6" hidden="1">0</definedName>
    <definedName name="solver_rhs12" localSheetId="7" hidden="1">0</definedName>
    <definedName name="solver_rhs12" localSheetId="8" hidden="1">0</definedName>
    <definedName name="solver_rhs12" localSheetId="9" hidden="1">0</definedName>
    <definedName name="solver_rhs12" localSheetId="10" hidden="1">0</definedName>
    <definedName name="solver_rhs12" localSheetId="11" hidden="1">0</definedName>
    <definedName name="solver_rhs2" localSheetId="2" hidden="1">'11'!$H$6:$H$10</definedName>
    <definedName name="solver_rhs2" localSheetId="3" hidden="1">'13'!$J$7:$J$11</definedName>
    <definedName name="solver_rhs2" localSheetId="4" hidden="1">'15'!$C$16:$E$16</definedName>
    <definedName name="solver_rhs2" localSheetId="5" hidden="1">'19'!$I$6</definedName>
    <definedName name="solver_rhs2" localSheetId="6" hidden="1">'21'!$C$9:$F$9</definedName>
    <definedName name="solver_rhs2" localSheetId="7" hidden="1">'23 (a,b)'!$K$5:$K$10</definedName>
    <definedName name="solver_rhs2" localSheetId="8" hidden="1">'23 (c)'!$K$5:$K$10</definedName>
    <definedName name="solver_rhs2" localSheetId="9" hidden="1">'25 (a)'!$H$5:$H$9</definedName>
    <definedName name="solver_rhs2" localSheetId="10" hidden="1">'25 (a, Text)'!$F$5:$F$9</definedName>
    <definedName name="solver_rhs2" localSheetId="11" hidden="1">'25 (b)'!$H$5:$H$9</definedName>
    <definedName name="solver_rhs2" localSheetId="12" hidden="1">'25 (b, Text)'!$F$5:$F$9</definedName>
    <definedName name="solver_rhs2" localSheetId="13" hidden="1">'27'!$I$7:$I$9</definedName>
    <definedName name="solver_rhs2" localSheetId="0" hidden="1">'7'!$H$8</definedName>
    <definedName name="solver_rhs2" localSheetId="1" hidden="1">0</definedName>
    <definedName name="solver_rhs3" localSheetId="4" hidden="1">'15'!$H$12:$H$14</definedName>
    <definedName name="solver_rhs3" localSheetId="5" hidden="1">'19'!$I$11</definedName>
    <definedName name="solver_rhs3" localSheetId="6" hidden="1">'21'!$I$5:$I$7</definedName>
    <definedName name="solver_rhs3" localSheetId="7" hidden="1">'23 (a,b)'!$K$5:$K$7</definedName>
    <definedName name="solver_rhs3" localSheetId="8" hidden="1">'23 (c)'!$K$5:$K$7</definedName>
    <definedName name="solver_rhs3" localSheetId="9" hidden="1">'25 (a)'!$C$11:$E$11</definedName>
    <definedName name="solver_rhs3" localSheetId="10" hidden="1">'25 (a, Text)'!$C$10:$E$10</definedName>
    <definedName name="solver_rhs3" localSheetId="11" hidden="1">'25 (b)'!$C$11:$E$11</definedName>
    <definedName name="solver_rhs3" localSheetId="12" hidden="1">1000</definedName>
    <definedName name="solver_rhs3" localSheetId="13" hidden="1">'27'!$I$7</definedName>
    <definedName name="solver_rhs3" localSheetId="0" hidden="1">'7'!$H$6</definedName>
    <definedName name="solver_rhs4" localSheetId="4" hidden="1">integer</definedName>
    <definedName name="solver_rhs4" localSheetId="5" hidden="1">'19'!$I$12</definedName>
    <definedName name="solver_rhs4" localSheetId="6" hidden="1">0</definedName>
    <definedName name="solver_rhs4" localSheetId="7" hidden="1">0</definedName>
    <definedName name="solver_rhs4" localSheetId="8" hidden="1">0</definedName>
    <definedName name="solver_rhs4" localSheetId="9" hidden="1">'25 (a)'!$H$10:$H$12</definedName>
    <definedName name="solver_rhs4" localSheetId="10" hidden="1">150</definedName>
    <definedName name="solver_rhs4" localSheetId="11" hidden="1">'25 (b)'!$H$10:$H$12</definedName>
    <definedName name="solver_rhs4" localSheetId="12" hidden="1">150</definedName>
    <definedName name="solver_rhs4" localSheetId="13" hidden="1">'27'!$I$8:$I$9</definedName>
    <definedName name="solver_rhs4" localSheetId="0" hidden="1">0</definedName>
    <definedName name="solver_rhs5" localSheetId="5" hidden="1">'19'!$I$7:$I$10</definedName>
    <definedName name="solver_rhs5" localSheetId="6" hidden="1">0</definedName>
    <definedName name="solver_rhs5" localSheetId="7" hidden="1">0</definedName>
    <definedName name="solver_rhs5" localSheetId="8" hidden="1">0</definedName>
    <definedName name="solver_rhs5" localSheetId="9" hidden="1">300</definedName>
    <definedName name="solver_rhs5" localSheetId="10" hidden="1">300</definedName>
    <definedName name="solver_rhs5" localSheetId="11" hidden="1">'25 (b)'!$C$14</definedName>
    <definedName name="solver_rhs5" localSheetId="12" hidden="1">300</definedName>
    <definedName name="solver_rhs5" localSheetId="13" hidden="1">'27'!#REF!</definedName>
    <definedName name="solver_rhs5" localSheetId="0" hidden="1">'7'!#REF!</definedName>
    <definedName name="solver_rhs6" localSheetId="6" hidden="1">0</definedName>
    <definedName name="solver_rhs6" localSheetId="7" hidden="1">0</definedName>
    <definedName name="solver_rhs6" localSheetId="8" hidden="1">0</definedName>
    <definedName name="solver_rhs6" localSheetId="9" hidden="1">250</definedName>
    <definedName name="solver_rhs6" localSheetId="10" hidden="1">250</definedName>
    <definedName name="solver_rhs6" localSheetId="11" hidden="1">250</definedName>
    <definedName name="solver_rhs6" localSheetId="12" hidden="1">250</definedName>
    <definedName name="solver_rhs6" localSheetId="13" hidden="1">'27'!$I$7</definedName>
    <definedName name="solver_rhs7" localSheetId="6" hidden="1">0</definedName>
    <definedName name="solver_rhs7" localSheetId="7" hidden="1">0</definedName>
    <definedName name="solver_rhs7" localSheetId="8" hidden="1">0</definedName>
    <definedName name="solver_rhs7" localSheetId="9" hidden="1">0</definedName>
    <definedName name="solver_rhs7" localSheetId="10" hidden="1">0</definedName>
    <definedName name="solver_rhs7" localSheetId="11" hidden="1">0</definedName>
    <definedName name="solver_rhs8" localSheetId="6" hidden="1">0</definedName>
    <definedName name="solver_rhs8" localSheetId="7" hidden="1">0</definedName>
    <definedName name="solver_rhs8" localSheetId="8" hidden="1">0</definedName>
    <definedName name="solver_rhs8" localSheetId="9" hidden="1">0</definedName>
    <definedName name="solver_rhs8" localSheetId="10" hidden="1">0</definedName>
    <definedName name="solver_rhs8" localSheetId="11" hidden="1">0</definedName>
    <definedName name="solver_rhs9" localSheetId="6" hidden="1">0</definedName>
    <definedName name="solver_rhs9" localSheetId="7" hidden="1">0</definedName>
    <definedName name="solver_rhs9" localSheetId="8" hidden="1">0</definedName>
    <definedName name="solver_rhs9" localSheetId="9" hidden="1">0</definedName>
    <definedName name="solver_rhs9" localSheetId="10" hidden="1">0</definedName>
    <definedName name="solver_rhs9" localSheetId="11" hidden="1">0</definedName>
    <definedName name="solver_scl" localSheetId="2" hidden="1">2</definedName>
    <definedName name="solver_scl" localSheetId="3" hidden="1">2</definedName>
    <definedName name="solver_scl" localSheetId="4" hidden="1">2</definedName>
    <definedName name="solver_scl" localSheetId="5" hidden="1">2</definedName>
    <definedName name="solver_scl" localSheetId="6" hidden="1">2</definedName>
    <definedName name="solver_scl" localSheetId="7" hidden="1">2</definedName>
    <definedName name="solver_scl" localSheetId="8" hidden="1">2</definedName>
    <definedName name="solver_scl" localSheetId="9" hidden="1">2</definedName>
    <definedName name="solver_scl" localSheetId="10" hidden="1">2</definedName>
    <definedName name="solver_scl" localSheetId="11" hidden="1">2</definedName>
    <definedName name="solver_scl" localSheetId="12" hidden="1">2</definedName>
    <definedName name="solver_scl" localSheetId="13" hidden="1">2</definedName>
    <definedName name="solver_scl" localSheetId="0" hidden="1">2</definedName>
    <definedName name="solver_scl" localSheetId="1" hidden="1">2</definedName>
    <definedName name="solver_sho" localSheetId="2" hidden="1">2</definedName>
    <definedName name="solver_sho" localSheetId="3" hidden="1">2</definedName>
    <definedName name="solver_sho" localSheetId="4" hidden="1">2</definedName>
    <definedName name="solver_sho" localSheetId="5" hidden="1">2</definedName>
    <definedName name="solver_sho" localSheetId="6" hidden="1">2</definedName>
    <definedName name="solver_sho" localSheetId="7" hidden="1">2</definedName>
    <definedName name="solver_sho" localSheetId="8" hidden="1">2</definedName>
    <definedName name="solver_sho" localSheetId="9" hidden="1">2</definedName>
    <definedName name="solver_sho" localSheetId="10" hidden="1">2</definedName>
    <definedName name="solver_sho" localSheetId="11" hidden="1">2</definedName>
    <definedName name="solver_sho" localSheetId="12" hidden="1">2</definedName>
    <definedName name="solver_sho" localSheetId="13" hidden="1">2</definedName>
    <definedName name="solver_sho" localSheetId="0" hidden="1">2</definedName>
    <definedName name="solver_sho" localSheetId="1" hidden="1">2</definedName>
    <definedName name="solver_tim" localSheetId="2" hidden="1">100</definedName>
    <definedName name="solver_tim" localSheetId="3" hidden="1">100</definedName>
    <definedName name="solver_tim" localSheetId="4" hidden="1">100</definedName>
    <definedName name="solver_tim" localSheetId="5" hidden="1">100</definedName>
    <definedName name="solver_tim" localSheetId="6" hidden="1">100</definedName>
    <definedName name="solver_tim" localSheetId="7" hidden="1">100</definedName>
    <definedName name="solver_tim" localSheetId="8" hidden="1">100</definedName>
    <definedName name="solver_tim" localSheetId="9" hidden="1">100</definedName>
    <definedName name="solver_tim" localSheetId="10" hidden="1">100</definedName>
    <definedName name="solver_tim" localSheetId="11" hidden="1">100</definedName>
    <definedName name="solver_tim" localSheetId="12" hidden="1">100</definedName>
    <definedName name="solver_tim" localSheetId="13" hidden="1">100</definedName>
    <definedName name="solver_tim" localSheetId="0" hidden="1">100</definedName>
    <definedName name="solver_tim" localSheetId="1" hidden="1">100</definedName>
    <definedName name="solver_tol" localSheetId="2" hidden="1">0.05</definedName>
    <definedName name="solver_tol" localSheetId="3" hidden="1">0.05</definedName>
    <definedName name="solver_tol" localSheetId="4" hidden="1">0.05</definedName>
    <definedName name="solver_tol" localSheetId="5" hidden="1">0.05</definedName>
    <definedName name="solver_tol" localSheetId="6" hidden="1">0.05</definedName>
    <definedName name="solver_tol" localSheetId="7" hidden="1">0.05</definedName>
    <definedName name="solver_tol" localSheetId="8" hidden="1">0.05</definedName>
    <definedName name="solver_tol" localSheetId="9" hidden="1">0.05</definedName>
    <definedName name="solver_tol" localSheetId="10" hidden="1">0.05</definedName>
    <definedName name="solver_tol" localSheetId="11" hidden="1">0.05</definedName>
    <definedName name="solver_tol" localSheetId="12" hidden="1">0.05</definedName>
    <definedName name="solver_tol" localSheetId="13" hidden="1">0.05</definedName>
    <definedName name="solver_tol" localSheetId="0" hidden="1">0.05</definedName>
    <definedName name="solver_tol" localSheetId="1" hidden="1">0.05</definedName>
    <definedName name="solver_typ" localSheetId="2" hidden="1">1</definedName>
    <definedName name="solver_typ" localSheetId="3" hidden="1">1</definedName>
    <definedName name="solver_typ" localSheetId="4" hidden="1">1</definedName>
    <definedName name="solver_typ" localSheetId="5" hidden="1">1</definedName>
    <definedName name="solver_typ" localSheetId="6" hidden="1">1</definedName>
    <definedName name="solver_typ" localSheetId="7" hidden="1">2</definedName>
    <definedName name="solver_typ" localSheetId="8" hidden="1">2</definedName>
    <definedName name="solver_typ" localSheetId="9" hidden="1">2</definedName>
    <definedName name="solver_typ" localSheetId="10" hidden="1">2</definedName>
    <definedName name="solver_typ" localSheetId="11" hidden="1">2</definedName>
    <definedName name="solver_typ" localSheetId="12" hidden="1">2</definedName>
    <definedName name="solver_typ" localSheetId="13" hidden="1">1</definedName>
    <definedName name="solver_typ" localSheetId="0" hidden="1">1</definedName>
    <definedName name="solver_typ" localSheetId="1" hidden="1">2</definedName>
    <definedName name="solver_val" localSheetId="2" hidden="1">0</definedName>
    <definedName name="solver_val" localSheetId="3" hidden="1">0</definedName>
    <definedName name="solver_val" localSheetId="4" hidden="1">0</definedName>
    <definedName name="solver_val" localSheetId="5" hidden="1">0</definedName>
    <definedName name="solver_val" localSheetId="6" hidden="1">0</definedName>
    <definedName name="solver_val" localSheetId="7" hidden="1">0</definedName>
    <definedName name="solver_val" localSheetId="8" hidden="1">0</definedName>
    <definedName name="solver_val" localSheetId="9" hidden="1">0</definedName>
    <definedName name="solver_val" localSheetId="10" hidden="1">0</definedName>
    <definedName name="solver_val" localSheetId="11" hidden="1">0</definedName>
    <definedName name="solver_val" localSheetId="12" hidden="1">0</definedName>
    <definedName name="solver_val" localSheetId="13" hidden="1">0</definedName>
    <definedName name="solver_val" localSheetId="0" hidden="1">0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<sst xmlns="http://schemas.openxmlformats.org/spreadsheetml/2006/main" count="528" uniqueCount="209">
  <si>
    <t>Profit per lb:</t>
  </si>
  <si>
    <t>Demand -Super Two(lbs)</t>
  </si>
  <si>
    <t>Demand-Green Grow(lbs)</t>
  </si>
  <si>
    <t>Capacity-Fresno (lbs)</t>
  </si>
  <si>
    <t>Capacity-Dearborn (lbs)</t>
  </si>
  <si>
    <t>Note that the third of all students could have come out a decimal number, in which case the number of students cannot be equal, and there should be a tolerance of +/- 1 student allowed to this end, but has not been done here.</t>
  </si>
  <si>
    <t>Sum of all facilities rented this month + rented last month for at least 2 months + rented 2 months ago for at least 3 months</t>
  </si>
  <si>
    <t>Sum of all facilities rented this month + rented last month for at least 2 months</t>
  </si>
  <si>
    <t>Sum of all facilities rented this month + rented last month for at least 2 months + rented 2 months ago for at least 3 months + rented 3 months ago for at least 4 months</t>
  </si>
  <si>
    <t>Sum of all facilities rented this month + rented last month for at least 2 months + rented 2 months ago for at least 3 months + rented 3 months ago for at least 4 months + rented 4 months ago for at least 5 months</t>
  </si>
  <si>
    <t>Homework #8-19</t>
  </si>
  <si>
    <t>equality!</t>
  </si>
  <si>
    <t>Machine</t>
  </si>
  <si>
    <t>Product</t>
  </si>
  <si>
    <t>Contract</t>
  </si>
  <si>
    <t>Time used</t>
  </si>
  <si>
    <t>Homework #8-21</t>
  </si>
  <si>
    <t>Duration</t>
  </si>
  <si>
    <t xml:space="preserve">Space </t>
  </si>
  <si>
    <t>Space</t>
  </si>
  <si>
    <t>Month rented</t>
  </si>
  <si>
    <t>required</t>
  </si>
  <si>
    <t>rented</t>
  </si>
  <si>
    <t>April</t>
  </si>
  <si>
    <t>May</t>
  </si>
  <si>
    <t>June</t>
  </si>
  <si>
    <t>July</t>
  </si>
  <si>
    <t>August</t>
  </si>
  <si>
    <t>September</t>
  </si>
  <si>
    <t>Rental cost ($/month):</t>
  </si>
  <si>
    <t>School</t>
  </si>
  <si>
    <t>Student</t>
  </si>
  <si>
    <t>Students</t>
  </si>
  <si>
    <t>District</t>
  </si>
  <si>
    <t>Central</t>
  </si>
  <si>
    <t>West</t>
  </si>
  <si>
    <t>South</t>
  </si>
  <si>
    <t>population</t>
  </si>
  <si>
    <t>bused</t>
  </si>
  <si>
    <t>North</t>
  </si>
  <si>
    <t xml:space="preserve">East </t>
  </si>
  <si>
    <t>Student population</t>
  </si>
  <si>
    <t>Students bused</t>
  </si>
  <si>
    <t>Distance (miles):</t>
  </si>
  <si>
    <t>East</t>
  </si>
  <si>
    <t>Contacts:</t>
  </si>
  <si>
    <t>Profit per product
per machine:</t>
  </si>
  <si>
    <t>Time per product
per machine:</t>
  </si>
  <si>
    <t xml:space="preserve"> 6 x 1.00</t>
  </si>
  <si>
    <t>Rental cost ($ for the total rented period):</t>
  </si>
  <si>
    <t xml:space="preserve">Homework #8-23 (c) </t>
  </si>
  <si>
    <t>Homework #8-23 (a,b)</t>
  </si>
  <si>
    <t>The Text's "solution" … faulty</t>
  </si>
  <si>
    <t>for rent</t>
  </si>
  <si>
    <t>Donation per contact:</t>
  </si>
  <si>
    <t>Personal contacts</t>
  </si>
  <si>
    <t>Volunteer day minutes</t>
  </si>
  <si>
    <t>Volunteer night minutes</t>
  </si>
  <si>
    <t>Contacts</t>
  </si>
  <si>
    <t>contacts</t>
  </si>
  <si>
    <t>Homework #8-27</t>
  </si>
  <si>
    <t>Available</t>
  </si>
  <si>
    <t>Left over</t>
  </si>
  <si>
    <t>Constraints:</t>
  </si>
  <si>
    <t>Products:</t>
  </si>
  <si>
    <t>Apple Butter</t>
  </si>
  <si>
    <t>Applesauce</t>
  </si>
  <si>
    <t>Apple Jelly</t>
  </si>
  <si>
    <t>Revenue per batch:</t>
  </si>
  <si>
    <t>Cooking time (hrs)</t>
  </si>
  <si>
    <t>Labor (hrs)</t>
  </si>
  <si>
    <t>Apples</t>
  </si>
  <si>
    <t>Production:</t>
  </si>
  <si>
    <t>batches</t>
  </si>
  <si>
    <t>Homework #8-7</t>
  </si>
  <si>
    <t>Breakfast items:</t>
  </si>
  <si>
    <t>Egg</t>
  </si>
  <si>
    <t>Bacon</t>
  </si>
  <si>
    <t>Cereal</t>
  </si>
  <si>
    <t>Cost per item:</t>
  </si>
  <si>
    <t>Vitamin requirements:</t>
  </si>
  <si>
    <t>Required</t>
  </si>
  <si>
    <t>Difference</t>
  </si>
  <si>
    <t>A</t>
  </si>
  <si>
    <t>B</t>
  </si>
  <si>
    <t>cents</t>
  </si>
  <si>
    <t>Homework #8-9</t>
  </si>
  <si>
    <t>Clocks</t>
  </si>
  <si>
    <t>Radios</t>
  </si>
  <si>
    <t>Toasters</t>
  </si>
  <si>
    <t>Profit per item:</t>
  </si>
  <si>
    <t>Budget ($)</t>
  </si>
  <si>
    <t xml:space="preserve">Mileage = </t>
  </si>
  <si>
    <t>Homework #8-11</t>
  </si>
  <si>
    <t>Fertilizer:</t>
  </si>
  <si>
    <t>Super Two</t>
  </si>
  <si>
    <t>Green Grow</t>
  </si>
  <si>
    <t>Plant:</t>
  </si>
  <si>
    <t>Fresno</t>
  </si>
  <si>
    <t>Dearborn</t>
  </si>
  <si>
    <t>Since the rentals show up in the above table only in the first month when they are rented, the price charged must include the total, multi-month charge.</t>
  </si>
  <si>
    <t>≤</t>
  </si>
  <si>
    <t>≥</t>
  </si>
  <si>
    <t xml:space="preserve">Menu : </t>
  </si>
  <si>
    <t>Actual</t>
  </si>
  <si>
    <t>=</t>
  </si>
  <si>
    <r>
      <t>Available time (</t>
    </r>
    <r>
      <rPr>
        <b/>
        <i/>
        <sz val="10"/>
        <color indexed="12"/>
        <rFont val="Arial"/>
        <family val="0"/>
      </rPr>
      <t>min's</t>
    </r>
    <r>
      <rPr>
        <b/>
        <i/>
        <sz val="10"/>
        <rFont val="Arial"/>
        <family val="0"/>
      </rPr>
      <t>)</t>
    </r>
  </si>
  <si>
    <t>Remaining time</t>
  </si>
  <si>
    <t xml:space="preserve"> Missing</t>
  </si>
  <si>
    <t>High School Capacity</t>
  </si>
  <si>
    <t>Free Capacity</t>
  </si>
  <si>
    <t>Left to</t>
  </si>
  <si>
    <t>walk</t>
  </si>
  <si>
    <t>Sum of all facilities rented this month + rented last month for at least 2 months + rented 2 months ago for at least 3 months + rented 3 months ago for at least 4 months + rented 4 months ago for at least 5 months + rented five months ago, for at least 6 months</t>
  </si>
  <si>
    <t>Cost=</t>
  </si>
  <si>
    <t xml:space="preserve"> + H29</t>
  </si>
  <si>
    <t xml:space="preserve"> + H29 + G30+H30</t>
  </si>
  <si>
    <t xml:space="preserve"> + H29 + G30+H30 + F31+G31+H31</t>
  </si>
  <si>
    <t xml:space="preserve"> + H29 + G30+H30 + F31+G31+H31 + E32+F32+G32+H32</t>
  </si>
  <si>
    <t xml:space="preserve"> + H29 + G30+H30 + F31+G31+H31 + E32+F32+G32+H32 + D33+E33+F33+G33+H33</t>
  </si>
  <si>
    <t>Production</t>
  </si>
  <si>
    <t>lbs</t>
  </si>
  <si>
    <t>Homework #8-13</t>
  </si>
  <si>
    <t>Terminal</t>
  </si>
  <si>
    <t>St. Louis</t>
  </si>
  <si>
    <t>Atlanta</t>
  </si>
  <si>
    <t>New York</t>
  </si>
  <si>
    <t>Supply</t>
  </si>
  <si>
    <t>Trucks</t>
  </si>
  <si>
    <t xml:space="preserve">Apple Butter : </t>
  </si>
  <si>
    <t xml:space="preserve">Applesauce : </t>
  </si>
  <si>
    <t xml:space="preserve">Apple Jelly : </t>
  </si>
  <si>
    <t xml:space="preserve">Revenue = </t>
  </si>
  <si>
    <t xml:space="preserve">Cereal cups : </t>
  </si>
  <si>
    <t xml:space="preserve">Eggs : </t>
  </si>
  <si>
    <t xml:space="preserve">Bacon strips : </t>
  </si>
  <si>
    <t xml:space="preserve">Cost = </t>
  </si>
  <si>
    <t xml:space="preserve">Clocks : </t>
  </si>
  <si>
    <t xml:space="preserve">Radios : </t>
  </si>
  <si>
    <t xml:space="preserve">Toasters : </t>
  </si>
  <si>
    <t xml:space="preserve">Profit = </t>
  </si>
  <si>
    <t>clocks</t>
  </si>
  <si>
    <t>radios</t>
  </si>
  <si>
    <t>toasters</t>
  </si>
  <si>
    <t>Demand</t>
  </si>
  <si>
    <t xml:space="preserve">Fresno : </t>
  </si>
  <si>
    <t xml:space="preserve">Dearborn : </t>
  </si>
  <si>
    <t xml:space="preserve">Job training : </t>
  </si>
  <si>
    <t xml:space="preserve">Parks : </t>
  </si>
  <si>
    <t xml:space="preserve">Sanitation : </t>
  </si>
  <si>
    <t xml:space="preserve">Library : </t>
  </si>
  <si>
    <t xml:space="preserve">Votes = </t>
  </si>
  <si>
    <t xml:space="preserve"> 2 x 1.40</t>
  </si>
  <si>
    <t xml:space="preserve"> 3 x 1.20</t>
  </si>
  <si>
    <t xml:space="preserve"> 4 x 1.10</t>
  </si>
  <si>
    <t xml:space="preserve"> 5 x 1.05</t>
  </si>
  <si>
    <t xml:space="preserve">Day-Phone : </t>
  </si>
  <si>
    <t xml:space="preserve">Day-In-Person : </t>
  </si>
  <si>
    <t xml:space="preserve">Night-Phone : </t>
  </si>
  <si>
    <t xml:space="preserve">Night-In-Person : </t>
  </si>
  <si>
    <t xml:space="preserve">Donations = </t>
  </si>
  <si>
    <t xml:space="preserve">                Cincinnati</t>
  </si>
  <si>
    <t>Charlotte</t>
  </si>
  <si>
    <t>Memphis</t>
  </si>
  <si>
    <t xml:space="preserve">                Pittsburgh</t>
  </si>
  <si>
    <t>Lousiville</t>
  </si>
  <si>
    <t xml:space="preserve">  Demand</t>
  </si>
  <si>
    <t>Homework #8-15</t>
  </si>
  <si>
    <t>Warehouse</t>
  </si>
  <si>
    <t>Programs:</t>
  </si>
  <si>
    <t>Job Training</t>
  </si>
  <si>
    <t>Parks</t>
  </si>
  <si>
    <t>Sanitation</t>
  </si>
  <si>
    <t>Library</t>
  </si>
  <si>
    <t>Votes per $ allocation:</t>
  </si>
  <si>
    <t>Total budget allocation($)</t>
  </si>
  <si>
    <t>40% allocation limit ($)</t>
  </si>
  <si>
    <t>Parks allocation ($)</t>
  </si>
  <si>
    <t>Job training allocation ($)</t>
  </si>
  <si>
    <t>dollars</t>
  </si>
  <si>
    <t>Fertilizer</t>
  </si>
  <si>
    <t>Plant</t>
  </si>
  <si>
    <t>Profit</t>
  </si>
  <si>
    <t>Leftover</t>
  </si>
  <si>
    <t>Budget</t>
  </si>
  <si>
    <t>Constraints</t>
  </si>
  <si>
    <t>Another way to format this data:</t>
  </si>
  <si>
    <t>votes</t>
  </si>
  <si>
    <t>The logic</t>
  </si>
  <si>
    <t>Sum of all facilities rented this month</t>
  </si>
  <si>
    <r>
      <t xml:space="preserve">These constraints say that  </t>
    </r>
    <r>
      <rPr>
        <b/>
        <i/>
        <sz val="10"/>
        <color indexed="10"/>
        <rFont val="Arial"/>
        <family val="0"/>
      </rPr>
      <t>no more than</t>
    </r>
    <r>
      <rPr>
        <sz val="10"/>
        <rFont val="Arial"/>
        <family val="0"/>
      </rPr>
      <t xml:space="preserve">  50% of students in the Central, West and South districts are bussed, not at least 50%, as the text of the problem required.</t>
    </r>
  </si>
  <si>
    <t>Homework #8-25 a (Text's "solution")</t>
  </si>
  <si>
    <t>Homework #8-25 b (Text's "solution")</t>
  </si>
  <si>
    <t>The "1000" calculated "by hand" and typed into Solver's specs.</t>
  </si>
  <si>
    <t>A thiird of all Students</t>
  </si>
  <si>
    <t>Because of the implementation of the three " ≥ 50%" constraints, this solution also differs from the one in the text; please compare with the next worksheet. The present solution is again less "expensive" in miles.</t>
  </si>
  <si>
    <t>Day</t>
  </si>
  <si>
    <t>Night</t>
  </si>
  <si>
    <t>Phone</t>
  </si>
  <si>
    <t>In Person</t>
  </si>
  <si>
    <t>The additional constraints for problem 25, as compared to the set-up of problem 24.</t>
  </si>
  <si>
    <t>50% S,W,C</t>
  </si>
  <si>
    <r>
      <t xml:space="preserve">This is a corrected solution, and it improves the one quoted in the book. The text's solution (see next) worksheet builds the three " ≥ 50%" constraints into the Solver's specifications, without displaying them in the worksheet. And, check it out: they've imposed that </t>
    </r>
    <r>
      <rPr>
        <b/>
        <i/>
        <sz val="10"/>
        <color indexed="10"/>
        <rFont val="Arial"/>
        <family val="0"/>
      </rPr>
      <t>no more</t>
    </r>
    <r>
      <rPr>
        <sz val="10"/>
        <rFont val="Arial"/>
        <family val="0"/>
      </rPr>
      <t xml:space="preserve"> than 50% South, West and Central students be bussed, not at least that many.</t>
    </r>
  </si>
  <si>
    <t>Homework #8-25 a</t>
  </si>
  <si>
    <r>
      <t xml:space="preserve">So, it is  </t>
    </r>
    <r>
      <rPr>
        <b/>
        <i/>
        <sz val="10"/>
        <color indexed="10"/>
        <rFont val="Arial"/>
        <family val="0"/>
      </rPr>
      <t>NOT</t>
    </r>
    <r>
      <rPr>
        <sz val="10"/>
        <rFont val="Arial"/>
        <family val="0"/>
      </rPr>
      <t xml:space="preserve">  cheaper to rent out amounts of space larger/longer than necessary in this set-up. However, the extra space could be leased and the proceeds for such leases will offset the rental price---which we did not take into account! This will almost certainly change the outcome. But, without a lease pricing table, we cannot decisively conclude anything on this matter.</t>
    </r>
  </si>
  <si>
    <t>This only includes the payment for a rental in the month when it was first rented, and ignores the required payments in later months on multi-month rentals.</t>
  </si>
  <si>
    <t xml:space="preserve">Month rented </t>
  </si>
  <si>
    <t xml:space="preserve">Month Rented </t>
  </si>
  <si>
    <t>The Logic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</si>
</sst>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0.00000"/>
    <numFmt numFmtId="168" formatCode="0.0000"/>
    <numFmt numFmtId="169" formatCode="0.000"/>
    <numFmt numFmtId="170" formatCode="0.00000000"/>
    <numFmt numFmtId="171" formatCode="0.0000000"/>
    <numFmt numFmtId="172" formatCode="0.000000"/>
    <numFmt numFmtId="173" formatCode="&quot;$&quot;#,##0"/>
    <numFmt numFmtId="174" formatCode="mm/dd/yyyy"/>
    <numFmt numFmtId="175" formatCode="&quot;$&quot;#,##0.00"/>
    <numFmt numFmtId="176" formatCode="&quot;$&quot;#,##0.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8"/>
      <name val="Geneva"/>
      <family val="0"/>
    </font>
    <font>
      <b/>
      <i/>
      <sz val="10"/>
      <color indexed="10"/>
      <name val="Arial"/>
      <family val="0"/>
    </font>
    <font>
      <sz val="10"/>
      <color indexed="10"/>
      <name val="Arial"/>
      <family val="0"/>
    </font>
    <font>
      <b/>
      <i/>
      <sz val="10"/>
      <color indexed="17"/>
      <name val="Arial"/>
      <family val="0"/>
    </font>
    <font>
      <sz val="10"/>
      <color indexed="17"/>
      <name val="Arial"/>
      <family val="0"/>
    </font>
    <font>
      <sz val="10"/>
      <color indexed="12"/>
      <name val="Arial"/>
      <family val="0"/>
    </font>
    <font>
      <i/>
      <sz val="10"/>
      <color indexed="12"/>
      <name val="Arial"/>
      <family val="0"/>
    </font>
    <font>
      <b/>
      <i/>
      <sz val="10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8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medium">
        <color indexed="12"/>
      </right>
      <top style="thin">
        <color indexed="12"/>
      </top>
      <bottom>
        <color indexed="63"/>
      </bottom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0" fillId="0" borderId="7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6" xfId="0" applyBorder="1" applyAlignment="1">
      <alignment horizontal="center"/>
    </xf>
    <xf numFmtId="165" fontId="0" fillId="0" borderId="8" xfId="15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0" borderId="0" xfId="0" applyFont="1" applyFill="1" applyBorder="1" applyAlignment="1">
      <alignment horizontal="right"/>
    </xf>
    <xf numFmtId="1" fontId="0" fillId="0" borderId="8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8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2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3" fillId="0" borderId="6" xfId="0" applyFont="1" applyBorder="1" applyAlignment="1">
      <alignment horizontal="center"/>
    </xf>
    <xf numFmtId="0" fontId="0" fillId="0" borderId="9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12" xfId="0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right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right"/>
    </xf>
    <xf numFmtId="0" fontId="0" fillId="0" borderId="9" xfId="0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6" xfId="0" applyFont="1" applyBorder="1" applyAlignment="1">
      <alignment horizontal="centerContinuous"/>
    </xf>
    <xf numFmtId="0" fontId="3" fillId="0" borderId="9" xfId="0" applyFont="1" applyBorder="1" applyAlignment="1">
      <alignment horizontal="centerContinuous"/>
    </xf>
    <xf numFmtId="0" fontId="3" fillId="0" borderId="10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3" fontId="0" fillId="0" borderId="0" xfId="15" applyNumberForma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3" xfId="0" applyFont="1" applyFill="1" applyBorder="1" applyAlignment="1">
      <alignment horizontal="right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3" xfId="0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3" xfId="0" applyBorder="1" applyAlignment="1">
      <alignment/>
    </xf>
    <xf numFmtId="0" fontId="3" fillId="0" borderId="5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6" xfId="0" applyFont="1" applyBorder="1" applyAlignment="1">
      <alignment horizontal="right"/>
    </xf>
    <xf numFmtId="0" fontId="0" fillId="0" borderId="6" xfId="0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1" xfId="0" applyFont="1" applyFill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8" xfId="15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6" xfId="0" applyBorder="1" applyAlignment="1">
      <alignment horizontal="right"/>
    </xf>
    <xf numFmtId="3" fontId="0" fillId="0" borderId="9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3" fillId="0" borderId="15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3" fontId="0" fillId="0" borderId="8" xfId="15" applyNumberFormat="1" applyBorder="1" applyAlignment="1">
      <alignment horizontal="center"/>
    </xf>
    <xf numFmtId="173" fontId="1" fillId="2" borderId="7" xfId="0" applyNumberFormat="1" applyFont="1" applyFill="1" applyBorder="1" applyAlignment="1">
      <alignment/>
    </xf>
    <xf numFmtId="173" fontId="1" fillId="2" borderId="10" xfId="15" applyNumberFormat="1" applyFont="1" applyFill="1" applyBorder="1" applyAlignment="1">
      <alignment horizontal="center"/>
    </xf>
    <xf numFmtId="7" fontId="1" fillId="2" borderId="9" xfId="15" applyNumberFormat="1" applyFont="1" applyFill="1" applyBorder="1" applyAlignment="1">
      <alignment horizontal="center"/>
    </xf>
    <xf numFmtId="165" fontId="1" fillId="2" borderId="7" xfId="0" applyNumberFormat="1" applyFont="1" applyFill="1" applyBorder="1" applyAlignment="1">
      <alignment/>
    </xf>
    <xf numFmtId="173" fontId="1" fillId="2" borderId="9" xfId="15" applyNumberFormat="1" applyFont="1" applyFill="1" applyBorder="1" applyAlignment="1">
      <alignment horizontal="center"/>
    </xf>
    <xf numFmtId="5" fontId="1" fillId="2" borderId="7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8" xfId="0" applyFont="1" applyFill="1" applyBorder="1" applyAlignment="1">
      <alignment horizontal="right"/>
    </xf>
    <xf numFmtId="173" fontId="0" fillId="0" borderId="8" xfId="15" applyNumberFormat="1" applyBorder="1" applyAlignment="1">
      <alignment horizontal="center"/>
    </xf>
    <xf numFmtId="173" fontId="0" fillId="0" borderId="8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3" borderId="8" xfId="0" applyFill="1" applyBorder="1" applyAlignment="1">
      <alignment horizontal="center"/>
    </xf>
    <xf numFmtId="1" fontId="0" fillId="3" borderId="8" xfId="0" applyNumberForma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0" fontId="0" fillId="0" borderId="5" xfId="0" applyBorder="1" applyAlignment="1">
      <alignment horizontal="right"/>
    </xf>
    <xf numFmtId="0" fontId="3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73" fontId="11" fillId="0" borderId="11" xfId="0" applyNumberFormat="1" applyFont="1" applyBorder="1" applyAlignment="1">
      <alignment horizontal="center" vertical="center"/>
    </xf>
    <xf numFmtId="173" fontId="11" fillId="0" borderId="7" xfId="0" applyNumberFormat="1" applyFont="1" applyBorder="1" applyAlignment="1">
      <alignment horizontal="center" vertical="center"/>
    </xf>
    <xf numFmtId="1" fontId="0" fillId="0" borderId="11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3" fontId="1" fillId="2" borderId="10" xfId="15" applyNumberFormat="1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173" fontId="0" fillId="0" borderId="8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3" fontId="0" fillId="0" borderId="8" xfId="0" applyNumberForma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7" xfId="0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Font="1" applyBorder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65" fontId="1" fillId="0" borderId="10" xfId="15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173" fontId="1" fillId="2" borderId="13" xfId="0" applyNumberFormat="1" applyFont="1" applyFill="1" applyBorder="1" applyAlignment="1">
      <alignment horizontal="center" vertical="center"/>
    </xf>
    <xf numFmtId="173" fontId="1" fillId="2" borderId="10" xfId="0" applyNumberFormat="1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3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 horizontal="right" vertic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9" fillId="0" borderId="0" xfId="0" applyFont="1" applyAlignment="1">
      <alignment/>
    </xf>
    <xf numFmtId="2" fontId="11" fillId="0" borderId="16" xfId="0" applyNumberFormat="1" applyFont="1" applyBorder="1" applyAlignment="1">
      <alignment horizontal="center"/>
    </xf>
    <xf numFmtId="1" fontId="11" fillId="0" borderId="17" xfId="0" applyNumberFormat="1" applyFont="1" applyBorder="1" applyAlignment="1">
      <alignment horizontal="center"/>
    </xf>
    <xf numFmtId="2" fontId="11" fillId="0" borderId="18" xfId="15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3" fontId="11" fillId="0" borderId="17" xfId="15" applyNumberFormat="1" applyFont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173" fontId="11" fillId="0" borderId="16" xfId="15" applyNumberFormat="1" applyFont="1" applyBorder="1" applyAlignment="1">
      <alignment horizontal="right"/>
    </xf>
    <xf numFmtId="173" fontId="11" fillId="0" borderId="17" xfId="15" applyNumberFormat="1" applyFont="1" applyBorder="1" applyAlignment="1">
      <alignment horizontal="right"/>
    </xf>
    <xf numFmtId="173" fontId="11" fillId="0" borderId="18" xfId="0" applyNumberFormat="1" applyFont="1" applyBorder="1" applyAlignment="1">
      <alignment horizontal="right"/>
    </xf>
    <xf numFmtId="2" fontId="11" fillId="0" borderId="19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1" fontId="11" fillId="0" borderId="19" xfId="0" applyNumberFormat="1" applyFont="1" applyBorder="1" applyAlignment="1">
      <alignment horizontal="center"/>
    </xf>
    <xf numFmtId="1" fontId="11" fillId="0" borderId="20" xfId="0" applyNumberFormat="1" applyFont="1" applyBorder="1" applyAlignment="1">
      <alignment horizontal="center"/>
    </xf>
    <xf numFmtId="1" fontId="11" fillId="0" borderId="21" xfId="0" applyNumberFormat="1" applyFont="1" applyBorder="1" applyAlignment="1">
      <alignment horizontal="center"/>
    </xf>
    <xf numFmtId="1" fontId="11" fillId="0" borderId="22" xfId="0" applyNumberFormat="1" applyFont="1" applyBorder="1" applyAlignment="1">
      <alignment horizontal="center"/>
    </xf>
    <xf numFmtId="1" fontId="11" fillId="0" borderId="23" xfId="0" applyNumberFormat="1" applyFont="1" applyBorder="1" applyAlignment="1">
      <alignment horizontal="center"/>
    </xf>
    <xf numFmtId="1" fontId="11" fillId="0" borderId="24" xfId="0" applyNumberFormat="1" applyFont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1" fontId="11" fillId="0" borderId="25" xfId="0" applyNumberFormat="1" applyFont="1" applyBorder="1" applyAlignment="1">
      <alignment horizontal="center"/>
    </xf>
    <xf numFmtId="1" fontId="11" fillId="0" borderId="26" xfId="0" applyNumberFormat="1" applyFont="1" applyBorder="1" applyAlignment="1">
      <alignment horizontal="center"/>
    </xf>
    <xf numFmtId="1" fontId="11" fillId="0" borderId="27" xfId="0" applyNumberFormat="1" applyFont="1" applyBorder="1" applyAlignment="1">
      <alignment horizontal="center"/>
    </xf>
    <xf numFmtId="1" fontId="11" fillId="0" borderId="16" xfId="15" applyNumberFormat="1" applyFont="1" applyBorder="1" applyAlignment="1">
      <alignment horizontal="right"/>
    </xf>
    <xf numFmtId="1" fontId="11" fillId="0" borderId="17" xfId="15" applyNumberFormat="1" applyFont="1" applyBorder="1" applyAlignment="1">
      <alignment horizontal="right"/>
    </xf>
    <xf numFmtId="1" fontId="11" fillId="0" borderId="18" xfId="0" applyNumberFormat="1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165" fontId="11" fillId="0" borderId="8" xfId="15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65" fontId="11" fillId="0" borderId="8" xfId="0" applyNumberFormat="1" applyFont="1" applyBorder="1" applyAlignment="1">
      <alignment horizontal="center"/>
    </xf>
    <xf numFmtId="3" fontId="11" fillId="0" borderId="8" xfId="0" applyNumberFormat="1" applyFont="1" applyBorder="1" applyAlignment="1">
      <alignment horizontal="center"/>
    </xf>
    <xf numFmtId="3" fontId="11" fillId="0" borderId="19" xfId="0" applyNumberFormat="1" applyFont="1" applyBorder="1" applyAlignment="1">
      <alignment horizontal="center"/>
    </xf>
    <xf numFmtId="3" fontId="11" fillId="0" borderId="21" xfId="0" applyNumberFormat="1" applyFont="1" applyBorder="1" applyAlignment="1">
      <alignment horizontal="center"/>
    </xf>
    <xf numFmtId="3" fontId="11" fillId="0" borderId="25" xfId="0" applyNumberFormat="1" applyFont="1" applyBorder="1" applyAlignment="1">
      <alignment horizontal="center"/>
    </xf>
    <xf numFmtId="3" fontId="11" fillId="0" borderId="27" xfId="0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173" fontId="11" fillId="0" borderId="8" xfId="0" applyNumberFormat="1" applyFont="1" applyBorder="1" applyAlignment="1">
      <alignment horizontal="center"/>
    </xf>
    <xf numFmtId="0" fontId="0" fillId="0" borderId="2" xfId="0" applyBorder="1" applyAlignment="1">
      <alignment horizontal="right"/>
    </xf>
    <xf numFmtId="0" fontId="3" fillId="0" borderId="4" xfId="0" applyFont="1" applyBorder="1" applyAlignment="1">
      <alignment horizontal="right"/>
    </xf>
    <xf numFmtId="2" fontId="11" fillId="0" borderId="28" xfId="0" applyNumberFormat="1" applyFont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8" xfId="0" applyNumberFormat="1" applyFill="1" applyBorder="1" applyAlignment="1">
      <alignment horizontal="center"/>
    </xf>
    <xf numFmtId="1" fontId="11" fillId="0" borderId="15" xfId="0" applyNumberFormat="1" applyFont="1" applyBorder="1" applyAlignment="1">
      <alignment horizontal="center"/>
    </xf>
    <xf numFmtId="1" fontId="11" fillId="0" borderId="9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1" fillId="0" borderId="8" xfId="0" applyNumberFormat="1" applyFont="1" applyBorder="1" applyAlignment="1">
      <alignment horizontal="center"/>
    </xf>
    <xf numFmtId="1" fontId="11" fillId="0" borderId="12" xfId="0" applyNumberFormat="1" applyFont="1" applyBorder="1" applyAlignment="1">
      <alignment horizontal="center"/>
    </xf>
    <xf numFmtId="1" fontId="11" fillId="0" borderId="8" xfId="0" applyNumberFormat="1" applyFont="1" applyFill="1" applyBorder="1" applyAlignment="1">
      <alignment horizontal="center"/>
    </xf>
    <xf numFmtId="1" fontId="11" fillId="0" borderId="7" xfId="0" applyNumberFormat="1" applyFont="1" applyFill="1" applyBorder="1" applyAlignment="1">
      <alignment horizontal="center"/>
    </xf>
    <xf numFmtId="0" fontId="0" fillId="0" borderId="0" xfId="0" applyBorder="1" applyAlignment="1">
      <alignment horizontal="justify" vertical="top" wrapText="1"/>
    </xf>
    <xf numFmtId="0" fontId="3" fillId="0" borderId="5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13" fillId="0" borderId="15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3" fillId="0" borderId="7" xfId="0" applyFont="1" applyBorder="1" applyAlignment="1">
      <alignment horizontal="right"/>
    </xf>
    <xf numFmtId="0" fontId="2" fillId="0" borderId="14" xfId="0" applyFont="1" applyBorder="1" applyAlignment="1">
      <alignment/>
    </xf>
    <xf numFmtId="0" fontId="2" fillId="0" borderId="4" xfId="0" applyFont="1" applyBorder="1" applyAlignment="1">
      <alignment horizontal="right"/>
    </xf>
    <xf numFmtId="1" fontId="0" fillId="0" borderId="5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5" xfId="0" applyFill="1" applyBorder="1" applyAlignment="1">
      <alignment horizontal="center"/>
    </xf>
    <xf numFmtId="1" fontId="0" fillId="0" borderId="31" xfId="0" applyNumberFormat="1" applyFill="1" applyBorder="1" applyAlignment="1">
      <alignment horizontal="center"/>
    </xf>
    <xf numFmtId="0" fontId="11" fillId="0" borderId="32" xfId="0" applyFont="1" applyBorder="1" applyAlignment="1">
      <alignment horizontal="center"/>
    </xf>
    <xf numFmtId="1" fontId="0" fillId="0" borderId="32" xfId="0" applyNumberFormat="1" applyFill="1" applyBorder="1" applyAlignment="1">
      <alignment horizontal="center"/>
    </xf>
    <xf numFmtId="1" fontId="0" fillId="0" borderId="33" xfId="0" applyNumberFormat="1" applyFill="1" applyBorder="1" applyAlignment="1">
      <alignment horizontal="center"/>
    </xf>
    <xf numFmtId="0" fontId="11" fillId="0" borderId="34" xfId="0" applyFont="1" applyBorder="1" applyAlignment="1">
      <alignment horizontal="center"/>
    </xf>
    <xf numFmtId="1" fontId="0" fillId="0" borderId="34" xfId="0" applyNumberFormat="1" applyFill="1" applyBorder="1" applyAlignment="1">
      <alignment horizontal="center"/>
    </xf>
    <xf numFmtId="0" fontId="0" fillId="0" borderId="34" xfId="0" applyBorder="1" applyAlignment="1">
      <alignment horizontal="center"/>
    </xf>
    <xf numFmtId="1" fontId="0" fillId="0" borderId="33" xfId="0" applyNumberFormat="1" applyBorder="1" applyAlignment="1">
      <alignment horizontal="center"/>
    </xf>
    <xf numFmtId="0" fontId="0" fillId="0" borderId="35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1" fillId="0" borderId="6" xfId="0" applyFont="1" applyBorder="1" applyAlignment="1">
      <alignment horizontal="center"/>
    </xf>
    <xf numFmtId="43" fontId="0" fillId="0" borderId="5" xfId="15" applyNumberForma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0" fillId="0" borderId="0" xfId="0" applyFill="1" applyBorder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3" fillId="3" borderId="0" xfId="0" applyFont="1" applyFill="1" applyAlignment="1">
      <alignment/>
    </xf>
    <xf numFmtId="0" fontId="0" fillId="0" borderId="8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6" xfId="0" applyBorder="1" applyAlignment="1">
      <alignment horizontal="right"/>
    </xf>
    <xf numFmtId="0" fontId="3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0" fillId="0" borderId="37" xfId="0" applyBorder="1" applyAlignment="1">
      <alignment horizontal="justify" vertical="top" wrapText="1"/>
    </xf>
    <xf numFmtId="0" fontId="0" fillId="0" borderId="38" xfId="0" applyBorder="1" applyAlignment="1">
      <alignment horizontal="justify" vertical="top" wrapText="1"/>
    </xf>
    <xf numFmtId="0" fontId="0" fillId="0" borderId="39" xfId="0" applyBorder="1" applyAlignment="1">
      <alignment horizontal="justify" vertical="top" wrapText="1"/>
    </xf>
    <xf numFmtId="0" fontId="0" fillId="0" borderId="40" xfId="0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0" fillId="0" borderId="41" xfId="0" applyBorder="1" applyAlignment="1">
      <alignment horizontal="justify" vertical="top" wrapText="1"/>
    </xf>
    <xf numFmtId="0" fontId="0" fillId="0" borderId="42" xfId="0" applyBorder="1" applyAlignment="1">
      <alignment horizontal="justify" vertical="top" wrapText="1"/>
    </xf>
    <xf numFmtId="0" fontId="0" fillId="0" borderId="43" xfId="0" applyBorder="1" applyAlignment="1">
      <alignment horizontal="justify" vertical="top" wrapText="1"/>
    </xf>
    <xf numFmtId="0" fontId="0" fillId="0" borderId="44" xfId="0" applyBorder="1" applyAlignment="1">
      <alignment horizontal="justify" vertical="top" wrapText="1"/>
    </xf>
    <xf numFmtId="0" fontId="0" fillId="0" borderId="45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0" fillId="0" borderId="46" xfId="0" applyBorder="1" applyAlignment="1">
      <alignment horizontal="left" wrapText="1"/>
    </xf>
    <xf numFmtId="0" fontId="0" fillId="0" borderId="41" xfId="0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0" fillId="0" borderId="44" xfId="0" applyBorder="1" applyAlignment="1">
      <alignment horizontal="left" wrapText="1"/>
    </xf>
    <xf numFmtId="0" fontId="0" fillId="3" borderId="48" xfId="0" applyFill="1" applyBorder="1" applyAlignment="1">
      <alignment horizontal="left" vertical="top" wrapText="1"/>
    </xf>
    <xf numFmtId="0" fontId="0" fillId="3" borderId="49" xfId="0" applyFill="1" applyBorder="1" applyAlignment="1">
      <alignment horizontal="left" vertical="top" wrapText="1"/>
    </xf>
    <xf numFmtId="0" fontId="0" fillId="3" borderId="50" xfId="0" applyFill="1" applyBorder="1" applyAlignment="1">
      <alignment horizontal="left" vertical="top" wrapText="1"/>
    </xf>
    <xf numFmtId="0" fontId="0" fillId="3" borderId="51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52" xfId="0" applyFill="1" applyBorder="1" applyAlignment="1">
      <alignment horizontal="left" vertical="top" wrapText="1"/>
    </xf>
    <xf numFmtId="0" fontId="0" fillId="3" borderId="53" xfId="0" applyFill="1" applyBorder="1" applyAlignment="1">
      <alignment horizontal="left" vertical="top" wrapText="1"/>
    </xf>
    <xf numFmtId="0" fontId="0" fillId="3" borderId="54" xfId="0" applyFill="1" applyBorder="1" applyAlignment="1">
      <alignment horizontal="left" vertical="top" wrapText="1"/>
    </xf>
    <xf numFmtId="0" fontId="0" fillId="3" borderId="55" xfId="0" applyFill="1" applyBorder="1" applyAlignment="1">
      <alignment horizontal="left" vertical="top" wrapText="1"/>
    </xf>
    <xf numFmtId="0" fontId="0" fillId="3" borderId="0" xfId="0" applyFill="1" applyAlignment="1">
      <alignment horizontal="justify" vertical="top"/>
    </xf>
    <xf numFmtId="0" fontId="0" fillId="3" borderId="48" xfId="0" applyFill="1" applyBorder="1" applyAlignment="1">
      <alignment wrapText="1"/>
    </xf>
    <xf numFmtId="0" fontId="0" fillId="3" borderId="49" xfId="0" applyFill="1" applyBorder="1" applyAlignment="1">
      <alignment wrapText="1"/>
    </xf>
    <xf numFmtId="0" fontId="0" fillId="3" borderId="50" xfId="0" applyFill="1" applyBorder="1" applyAlignment="1">
      <alignment wrapText="1"/>
    </xf>
    <xf numFmtId="0" fontId="0" fillId="3" borderId="53" xfId="0" applyFill="1" applyBorder="1" applyAlignment="1">
      <alignment wrapText="1"/>
    </xf>
    <xf numFmtId="0" fontId="0" fillId="3" borderId="54" xfId="0" applyFill="1" applyBorder="1" applyAlignment="1">
      <alignment wrapText="1"/>
    </xf>
    <xf numFmtId="0" fontId="0" fillId="3" borderId="55" xfId="0" applyFill="1" applyBorder="1" applyAlignment="1">
      <alignment wrapText="1"/>
    </xf>
    <xf numFmtId="0" fontId="0" fillId="3" borderId="14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173" fontId="0" fillId="0" borderId="7" xfId="0" applyNumberFormat="1" applyBorder="1" applyAlignment="1">
      <alignment horizontal="center"/>
    </xf>
    <xf numFmtId="173" fontId="1" fillId="2" borderId="7" xfId="15" applyNumberFormat="1" applyFont="1" applyFill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176" fontId="0" fillId="0" borderId="8" xfId="0" applyNumberFormat="1" applyBorder="1" applyAlignment="1">
      <alignment horizontal="center"/>
    </xf>
    <xf numFmtId="176" fontId="0" fillId="0" borderId="6" xfId="0" applyNumberFormat="1" applyBorder="1" applyAlignment="1">
      <alignment horizontal="center"/>
    </xf>
    <xf numFmtId="0" fontId="0" fillId="0" borderId="14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176" fontId="0" fillId="0" borderId="56" xfId="0" applyNumberFormat="1" applyBorder="1" applyAlignment="1">
      <alignment horizontal="center"/>
    </xf>
    <xf numFmtId="176" fontId="0" fillId="0" borderId="57" xfId="0" applyNumberFormat="1" applyBorder="1" applyAlignment="1">
      <alignment horizontal="center"/>
    </xf>
    <xf numFmtId="176" fontId="0" fillId="0" borderId="58" xfId="0" applyNumberFormat="1" applyBorder="1" applyAlignment="1">
      <alignment horizontal="center"/>
    </xf>
    <xf numFmtId="176" fontId="0" fillId="0" borderId="59" xfId="0" applyNumberFormat="1" applyBorder="1" applyAlignment="1">
      <alignment horizontal="center"/>
    </xf>
    <xf numFmtId="176" fontId="0" fillId="0" borderId="60" xfId="0" applyNumberFormat="1" applyBorder="1" applyAlignment="1">
      <alignment horizontal="center"/>
    </xf>
    <xf numFmtId="176" fontId="0" fillId="0" borderId="61" xfId="0" applyNumberFormat="1" applyBorder="1" applyAlignment="1">
      <alignment horizontal="center"/>
    </xf>
    <xf numFmtId="176" fontId="0" fillId="0" borderId="62" xfId="0" applyNumberFormat="1" applyBorder="1" applyAlignment="1">
      <alignment horizontal="center"/>
    </xf>
    <xf numFmtId="176" fontId="0" fillId="0" borderId="63" xfId="0" applyNumberFormat="1" applyBorder="1" applyAlignment="1">
      <alignment horizontal="center"/>
    </xf>
    <xf numFmtId="176" fontId="0" fillId="0" borderId="64" xfId="0" applyNumberFormat="1" applyBorder="1" applyAlignment="1">
      <alignment horizontal="center"/>
    </xf>
    <xf numFmtId="176" fontId="0" fillId="0" borderId="65" xfId="0" applyNumberFormat="1" applyBorder="1" applyAlignment="1">
      <alignment horizontal="center"/>
    </xf>
    <xf numFmtId="1" fontId="0" fillId="0" borderId="56" xfId="0" applyNumberFormat="1" applyBorder="1" applyAlignment="1">
      <alignment horizontal="center"/>
    </xf>
    <xf numFmtId="1" fontId="0" fillId="0" borderId="57" xfId="0" applyNumberFormat="1" applyBorder="1" applyAlignment="1">
      <alignment horizontal="center"/>
    </xf>
    <xf numFmtId="1" fontId="0" fillId="0" borderId="58" xfId="0" applyNumberFormat="1" applyBorder="1" applyAlignment="1">
      <alignment horizontal="center"/>
    </xf>
    <xf numFmtId="1" fontId="0" fillId="0" borderId="59" xfId="0" applyNumberFormat="1" applyBorder="1" applyAlignment="1">
      <alignment horizontal="center"/>
    </xf>
    <xf numFmtId="1" fontId="0" fillId="0" borderId="60" xfId="0" applyNumberFormat="1" applyBorder="1" applyAlignment="1">
      <alignment horizontal="center"/>
    </xf>
    <xf numFmtId="1" fontId="0" fillId="0" borderId="61" xfId="0" applyNumberFormat="1" applyBorder="1" applyAlignment="1">
      <alignment horizontal="center"/>
    </xf>
    <xf numFmtId="1" fontId="0" fillId="0" borderId="62" xfId="0" applyNumberFormat="1" applyBorder="1" applyAlignment="1">
      <alignment horizontal="center"/>
    </xf>
    <xf numFmtId="1" fontId="0" fillId="0" borderId="63" xfId="0" applyNumberFormat="1" applyBorder="1" applyAlignment="1">
      <alignment horizontal="center"/>
    </xf>
    <xf numFmtId="1" fontId="0" fillId="0" borderId="64" xfId="0" applyNumberFormat="1" applyBorder="1" applyAlignment="1">
      <alignment horizontal="center"/>
    </xf>
    <xf numFmtId="1" fontId="0" fillId="0" borderId="65" xfId="0" applyNumberFormat="1" applyBorder="1" applyAlignment="1">
      <alignment horizontal="center"/>
    </xf>
    <xf numFmtId="173" fontId="0" fillId="0" borderId="66" xfId="0" applyNumberFormat="1" applyBorder="1" applyAlignment="1">
      <alignment horizontal="center" vertical="center"/>
    </xf>
    <xf numFmtId="173" fontId="0" fillId="0" borderId="67" xfId="0" applyNumberFormat="1" applyBorder="1" applyAlignment="1">
      <alignment horizontal="center" vertical="center"/>
    </xf>
    <xf numFmtId="173" fontId="0" fillId="0" borderId="68" xfId="0" applyNumberFormat="1" applyBorder="1" applyAlignment="1">
      <alignment horizontal="center" vertical="center"/>
    </xf>
    <xf numFmtId="173" fontId="0" fillId="0" borderId="60" xfId="0" applyNumberFormat="1" applyBorder="1" applyAlignment="1">
      <alignment horizontal="center" vertical="center"/>
    </xf>
    <xf numFmtId="173" fontId="0" fillId="0" borderId="69" xfId="0" applyNumberFormat="1" applyBorder="1" applyAlignment="1">
      <alignment horizontal="center" vertical="center"/>
    </xf>
    <xf numFmtId="173" fontId="0" fillId="0" borderId="70" xfId="0" applyNumberFormat="1" applyBorder="1" applyAlignment="1">
      <alignment horizontal="center" vertical="center"/>
    </xf>
    <xf numFmtId="173" fontId="0" fillId="0" borderId="71" xfId="0" applyNumberFormat="1" applyBorder="1" applyAlignment="1">
      <alignment horizontal="center" vertical="center"/>
    </xf>
    <xf numFmtId="173" fontId="0" fillId="0" borderId="72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right"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1" fontId="0" fillId="0" borderId="9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1" fillId="0" borderId="66" xfId="0" applyNumberFormat="1" applyFont="1" applyBorder="1" applyAlignment="1">
      <alignment horizontal="center"/>
    </xf>
    <xf numFmtId="1" fontId="1" fillId="0" borderId="73" xfId="0" applyNumberFormat="1" applyFont="1" applyBorder="1" applyAlignment="1">
      <alignment horizontal="center"/>
    </xf>
    <xf numFmtId="1" fontId="1" fillId="0" borderId="67" xfId="0" applyNumberFormat="1" applyFont="1" applyBorder="1" applyAlignment="1">
      <alignment horizontal="center"/>
    </xf>
    <xf numFmtId="1" fontId="1" fillId="0" borderId="58" xfId="0" applyNumberFormat="1" applyFont="1" applyBorder="1" applyAlignment="1">
      <alignment horizontal="center"/>
    </xf>
    <xf numFmtId="1" fontId="1" fillId="0" borderId="74" xfId="0" applyNumberFormat="1" applyFont="1" applyBorder="1" applyAlignment="1">
      <alignment horizontal="center"/>
    </xf>
    <xf numFmtId="0" fontId="1" fillId="0" borderId="75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1" fontId="1" fillId="0" borderId="60" xfId="0" applyNumberFormat="1" applyFont="1" applyBorder="1" applyAlignment="1">
      <alignment horizontal="center"/>
    </xf>
    <xf numFmtId="1" fontId="1" fillId="0" borderId="69" xfId="0" applyNumberFormat="1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9" xfId="0" applyFill="1" applyBorder="1" applyAlignment="1">
      <alignment horizontal="center"/>
    </xf>
    <xf numFmtId="1" fontId="0" fillId="0" borderId="76" xfId="0" applyNumberFormat="1" applyBorder="1" applyAlignment="1">
      <alignment horizontal="center"/>
    </xf>
    <xf numFmtId="1" fontId="0" fillId="0" borderId="70" xfId="0" applyNumberFormat="1" applyBorder="1" applyAlignment="1">
      <alignment horizontal="center"/>
    </xf>
    <xf numFmtId="175" fontId="0" fillId="0" borderId="56" xfId="0" applyNumberFormat="1" applyBorder="1" applyAlignment="1">
      <alignment horizontal="center"/>
    </xf>
    <xf numFmtId="175" fontId="0" fillId="0" borderId="57" xfId="0" applyNumberFormat="1" applyBorder="1" applyAlignment="1">
      <alignment horizontal="center"/>
    </xf>
    <xf numFmtId="175" fontId="0" fillId="0" borderId="58" xfId="0" applyNumberFormat="1" applyBorder="1" applyAlignment="1">
      <alignment horizontal="center"/>
    </xf>
    <xf numFmtId="175" fontId="0" fillId="0" borderId="77" xfId="0" applyNumberFormat="1" applyBorder="1" applyAlignment="1">
      <alignment horizontal="center"/>
    </xf>
    <xf numFmtId="175" fontId="0" fillId="0" borderId="78" xfId="0" applyNumberFormat="1" applyBorder="1" applyAlignment="1">
      <alignment horizontal="center"/>
    </xf>
    <xf numFmtId="175" fontId="0" fillId="0" borderId="74" xfId="0" applyNumberFormat="1" applyBorder="1" applyAlignment="1">
      <alignment horizontal="center"/>
    </xf>
    <xf numFmtId="175" fontId="0" fillId="0" borderId="60" xfId="0" applyNumberFormat="1" applyBorder="1" applyAlignment="1">
      <alignment horizontal="center"/>
    </xf>
    <xf numFmtId="175" fontId="0" fillId="0" borderId="6" xfId="0" applyNumberFormat="1" applyBorder="1" applyAlignment="1">
      <alignment horizontal="center"/>
    </xf>
    <xf numFmtId="175" fontId="0" fillId="0" borderId="8" xfId="0" applyNumberFormat="1" applyBorder="1" applyAlignment="1">
      <alignment horizontal="center"/>
    </xf>
    <xf numFmtId="175" fontId="0" fillId="0" borderId="9" xfId="0" applyNumberFormat="1" applyBorder="1" applyAlignment="1">
      <alignment horizontal="center"/>
    </xf>
    <xf numFmtId="175" fontId="0" fillId="0" borderId="5" xfId="0" applyNumberFormat="1" applyBorder="1" applyAlignment="1">
      <alignment horizontal="center"/>
    </xf>
    <xf numFmtId="175" fontId="0" fillId="4" borderId="69" xfId="0" applyNumberFormat="1" applyFill="1" applyBorder="1" applyAlignment="1">
      <alignment horizontal="center"/>
    </xf>
    <xf numFmtId="175" fontId="0" fillId="0" borderId="79" xfId="0" applyNumberFormat="1" applyBorder="1" applyAlignment="1">
      <alignment horizontal="center"/>
    </xf>
    <xf numFmtId="175" fontId="0" fillId="0" borderId="4" xfId="0" applyNumberFormat="1" applyBorder="1" applyAlignment="1">
      <alignment horizontal="center"/>
    </xf>
    <xf numFmtId="175" fontId="0" fillId="0" borderId="7" xfId="0" applyNumberFormat="1" applyBorder="1" applyAlignment="1">
      <alignment horizontal="center"/>
    </xf>
    <xf numFmtId="175" fontId="0" fillId="0" borderId="10" xfId="0" applyNumberFormat="1" applyBorder="1" applyAlignment="1">
      <alignment horizontal="center"/>
    </xf>
    <xf numFmtId="175" fontId="0" fillId="4" borderId="3" xfId="0" applyNumberFormat="1" applyFill="1" applyBorder="1" applyAlignment="1">
      <alignment horizontal="center"/>
    </xf>
    <xf numFmtId="175" fontId="0" fillId="4" borderId="76" xfId="0" applyNumberFormat="1" applyFill="1" applyBorder="1" applyAlignment="1">
      <alignment horizontal="center"/>
    </xf>
    <xf numFmtId="175" fontId="0" fillId="0" borderId="80" xfId="0" applyNumberFormat="1" applyBorder="1" applyAlignment="1">
      <alignment horizontal="center"/>
    </xf>
    <xf numFmtId="175" fontId="0" fillId="0" borderId="2" xfId="0" applyNumberFormat="1" applyBorder="1" applyAlignment="1">
      <alignment horizontal="center"/>
    </xf>
    <xf numFmtId="175" fontId="0" fillId="0" borderId="11" xfId="0" applyNumberFormat="1" applyBorder="1" applyAlignment="1">
      <alignment horizontal="center"/>
    </xf>
    <xf numFmtId="175" fontId="0" fillId="4" borderId="2" xfId="0" applyNumberFormat="1" applyFill="1" applyBorder="1" applyAlignment="1">
      <alignment horizontal="center"/>
    </xf>
    <xf numFmtId="175" fontId="0" fillId="4" borderId="11" xfId="0" applyNumberFormat="1" applyFill="1" applyBorder="1" applyAlignment="1">
      <alignment horizontal="center"/>
    </xf>
    <xf numFmtId="175" fontId="0" fillId="4" borderId="81" xfId="0" applyNumberFormat="1" applyFill="1" applyBorder="1" applyAlignment="1">
      <alignment horizontal="center"/>
    </xf>
    <xf numFmtId="175" fontId="0" fillId="4" borderId="8" xfId="0" applyNumberFormat="1" applyFill="1" applyBorder="1" applyAlignment="1">
      <alignment horizontal="center"/>
    </xf>
    <xf numFmtId="175" fontId="0" fillId="4" borderId="6" xfId="0" applyNumberFormat="1" applyFill="1" applyBorder="1" applyAlignment="1">
      <alignment horizontal="center"/>
    </xf>
    <xf numFmtId="175" fontId="0" fillId="4" borderId="61" xfId="0" applyNumberFormat="1" applyFill="1" applyBorder="1" applyAlignment="1">
      <alignment horizontal="center"/>
    </xf>
    <xf numFmtId="175" fontId="0" fillId="0" borderId="62" xfId="0" applyNumberFormat="1" applyBorder="1" applyAlignment="1">
      <alignment horizontal="center"/>
    </xf>
    <xf numFmtId="175" fontId="0" fillId="4" borderId="63" xfId="0" applyNumberFormat="1" applyFill="1" applyBorder="1" applyAlignment="1">
      <alignment horizontal="center"/>
    </xf>
    <xf numFmtId="175" fontId="0" fillId="4" borderId="64" xfId="0" applyNumberFormat="1" applyFill="1" applyBorder="1" applyAlignment="1">
      <alignment horizontal="center"/>
    </xf>
    <xf numFmtId="175" fontId="0" fillId="4" borderId="65" xfId="0" applyNumberFormat="1" applyFill="1" applyBorder="1" applyAlignment="1">
      <alignment horizontal="center"/>
    </xf>
    <xf numFmtId="175" fontId="0" fillId="0" borderId="66" xfId="0" applyNumberFormat="1" applyBorder="1" applyAlignment="1">
      <alignment horizontal="center"/>
    </xf>
    <xf numFmtId="175" fontId="0" fillId="0" borderId="67" xfId="0" applyNumberFormat="1" applyBorder="1" applyAlignment="1">
      <alignment horizontal="center"/>
    </xf>
    <xf numFmtId="175" fontId="0" fillId="0" borderId="68" xfId="0" applyNumberFormat="1" applyBorder="1" applyAlignment="1">
      <alignment horizontal="center"/>
    </xf>
    <xf numFmtId="175" fontId="0" fillId="0" borderId="69" xfId="0" applyNumberFormat="1" applyBorder="1" applyAlignment="1">
      <alignment horizontal="center"/>
    </xf>
    <xf numFmtId="175" fontId="0" fillId="0" borderId="70" xfId="0" applyNumberFormat="1" applyBorder="1" applyAlignment="1">
      <alignment horizontal="center"/>
    </xf>
    <xf numFmtId="175" fontId="0" fillId="0" borderId="71" xfId="0" applyNumberFormat="1" applyBorder="1" applyAlignment="1">
      <alignment horizontal="center"/>
    </xf>
    <xf numFmtId="175" fontId="0" fillId="0" borderId="72" xfId="0" applyNumberFormat="1" applyBorder="1" applyAlignment="1">
      <alignment horizontal="center"/>
    </xf>
    <xf numFmtId="165" fontId="1" fillId="0" borderId="4" xfId="15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82" xfId="0" applyNumberFormat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1" fontId="11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1" fillId="3" borderId="48" xfId="0" applyFont="1" applyFill="1" applyBorder="1" applyAlignment="1">
      <alignment horizontal="left" vertical="top" wrapText="1"/>
    </xf>
    <xf numFmtId="0" fontId="11" fillId="3" borderId="49" xfId="0" applyFont="1" applyFill="1" applyBorder="1" applyAlignment="1">
      <alignment horizontal="left" vertical="top" wrapText="1"/>
    </xf>
    <xf numFmtId="0" fontId="11" fillId="3" borderId="50" xfId="0" applyFont="1" applyFill="1" applyBorder="1" applyAlignment="1">
      <alignment horizontal="left" vertical="top" wrapText="1"/>
    </xf>
    <xf numFmtId="0" fontId="11" fillId="3" borderId="53" xfId="0" applyFont="1" applyFill="1" applyBorder="1" applyAlignment="1">
      <alignment horizontal="left" vertical="top" wrapText="1"/>
    </xf>
    <xf numFmtId="0" fontId="11" fillId="3" borderId="54" xfId="0" applyFont="1" applyFill="1" applyBorder="1" applyAlignment="1">
      <alignment horizontal="left" vertical="top" wrapText="1"/>
    </xf>
    <xf numFmtId="0" fontId="11" fillId="3" borderId="55" xfId="0" applyFont="1" applyFill="1" applyBorder="1" applyAlignment="1">
      <alignment horizontal="left" vertical="top" wrapText="1"/>
    </xf>
    <xf numFmtId="175" fontId="0" fillId="0" borderId="13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27</xdr:row>
      <xdr:rowOff>9525</xdr:rowOff>
    </xdr:from>
    <xdr:to>
      <xdr:col>3</xdr:col>
      <xdr:colOff>0</xdr:colOff>
      <xdr:row>39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1847850" y="4191000"/>
          <a:ext cx="285750" cy="1876425"/>
        </a:xfrm>
        <a:prstGeom prst="leftBrace">
          <a:avLst>
            <a:gd name="adj" fmla="val 1333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6</xdr:row>
      <xdr:rowOff>28575</xdr:rowOff>
    </xdr:from>
    <xdr:to>
      <xdr:col>0</xdr:col>
      <xdr:colOff>609600</xdr:colOff>
      <xdr:row>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438150" y="952500"/>
          <a:ext cx="161925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21</xdr:row>
      <xdr:rowOff>142875</xdr:rowOff>
    </xdr:from>
    <xdr:to>
      <xdr:col>7</xdr:col>
      <xdr:colOff>276225</xdr:colOff>
      <xdr:row>43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352800"/>
          <a:ext cx="5172075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37</xdr:row>
      <xdr:rowOff>104775</xdr:rowOff>
    </xdr:from>
    <xdr:to>
      <xdr:col>1</xdr:col>
      <xdr:colOff>1343025</xdr:colOff>
      <xdr:row>41</xdr:row>
      <xdr:rowOff>133350</xdr:rowOff>
    </xdr:to>
    <xdr:sp>
      <xdr:nvSpPr>
        <xdr:cNvPr id="2" name="Oval 2"/>
        <xdr:cNvSpPr>
          <a:spLocks/>
        </xdr:cNvSpPr>
      </xdr:nvSpPr>
      <xdr:spPr>
        <a:xfrm>
          <a:off x="114300" y="5876925"/>
          <a:ext cx="1428750" cy="6762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1019175</xdr:colOff>
      <xdr:row>41</xdr:row>
      <xdr:rowOff>57150</xdr:rowOff>
    </xdr:from>
    <xdr:to>
      <xdr:col>2</xdr:col>
      <xdr:colOff>9525</xdr:colOff>
      <xdr:row>45</xdr:row>
      <xdr:rowOff>47625</xdr:rowOff>
    </xdr:to>
    <xdr:sp>
      <xdr:nvSpPr>
        <xdr:cNvPr id="3" name="Line 3"/>
        <xdr:cNvSpPr>
          <a:spLocks/>
        </xdr:cNvSpPr>
      </xdr:nvSpPr>
      <xdr:spPr>
        <a:xfrm flipH="1" flipV="1">
          <a:off x="1219200" y="6477000"/>
          <a:ext cx="400050" cy="6381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22</xdr:row>
      <xdr:rowOff>66675</xdr:rowOff>
    </xdr:from>
    <xdr:to>
      <xdr:col>9</xdr:col>
      <xdr:colOff>304800</xdr:colOff>
      <xdr:row>45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438525"/>
          <a:ext cx="5324475" cy="3657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38</xdr:row>
      <xdr:rowOff>104775</xdr:rowOff>
    </xdr:from>
    <xdr:to>
      <xdr:col>3</xdr:col>
      <xdr:colOff>247650</xdr:colOff>
      <xdr:row>42</xdr:row>
      <xdr:rowOff>133350</xdr:rowOff>
    </xdr:to>
    <xdr:sp>
      <xdr:nvSpPr>
        <xdr:cNvPr id="2" name="Oval 2"/>
        <xdr:cNvSpPr>
          <a:spLocks/>
        </xdr:cNvSpPr>
      </xdr:nvSpPr>
      <xdr:spPr>
        <a:xfrm>
          <a:off x="190500" y="6067425"/>
          <a:ext cx="1457325" cy="6762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42</xdr:row>
      <xdr:rowOff>28575</xdr:rowOff>
    </xdr:from>
    <xdr:to>
      <xdr:col>3</xdr:col>
      <xdr:colOff>333375</xdr:colOff>
      <xdr:row>46</xdr:row>
      <xdr:rowOff>28575</xdr:rowOff>
    </xdr:to>
    <xdr:sp>
      <xdr:nvSpPr>
        <xdr:cNvPr id="3" name="Line 3"/>
        <xdr:cNvSpPr>
          <a:spLocks/>
        </xdr:cNvSpPr>
      </xdr:nvSpPr>
      <xdr:spPr>
        <a:xfrm flipH="1" flipV="1">
          <a:off x="1333500" y="6638925"/>
          <a:ext cx="400050" cy="6477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95250</xdr:rowOff>
    </xdr:from>
    <xdr:to>
      <xdr:col>4</xdr:col>
      <xdr:colOff>9525</xdr:colOff>
      <xdr:row>37</xdr:row>
      <xdr:rowOff>123825</xdr:rowOff>
    </xdr:to>
    <xdr:sp>
      <xdr:nvSpPr>
        <xdr:cNvPr id="4" name="Oval 4"/>
        <xdr:cNvSpPr>
          <a:spLocks/>
        </xdr:cNvSpPr>
      </xdr:nvSpPr>
      <xdr:spPr>
        <a:xfrm>
          <a:off x="304800" y="5572125"/>
          <a:ext cx="1695450" cy="3524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21</xdr:row>
      <xdr:rowOff>0</xdr:rowOff>
    </xdr:from>
    <xdr:to>
      <xdr:col>6</xdr:col>
      <xdr:colOff>19050</xdr:colOff>
      <xdr:row>36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714500" y="3209925"/>
          <a:ext cx="1647825" cy="24288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C4" sqref="C4:E4"/>
    </sheetView>
  </sheetViews>
  <sheetFormatPr defaultColWidth="11.421875" defaultRowHeight="12.75"/>
  <cols>
    <col min="1" max="1" width="14.421875" style="0" customWidth="1"/>
    <col min="2" max="2" width="10.28125" style="0" customWidth="1"/>
    <col min="3" max="3" width="12.00390625" style="0" customWidth="1"/>
    <col min="4" max="4" width="12.140625" style="0" customWidth="1"/>
    <col min="5" max="5" width="10.28125" style="0" customWidth="1"/>
    <col min="6" max="6" width="9.8515625" style="0" customWidth="1"/>
    <col min="7" max="7" width="2.8515625" style="0" customWidth="1"/>
    <col min="8" max="8" width="9.421875" style="0" customWidth="1"/>
    <col min="9" max="16384" width="8.8515625" style="0" customWidth="1"/>
  </cols>
  <sheetData>
    <row r="1" ht="12">
      <c r="A1" s="1" t="s">
        <v>74</v>
      </c>
    </row>
    <row r="3" spans="1:9" ht="12">
      <c r="A3" s="2" t="s">
        <v>64</v>
      </c>
      <c r="B3" s="3"/>
      <c r="C3" s="10" t="s">
        <v>65</v>
      </c>
      <c r="D3" s="10" t="s">
        <v>66</v>
      </c>
      <c r="E3" s="10" t="s">
        <v>67</v>
      </c>
      <c r="F3" s="4"/>
      <c r="G3" s="4"/>
      <c r="H3" s="4"/>
      <c r="I3" s="4"/>
    </row>
    <row r="4" spans="1:9" ht="12">
      <c r="A4" s="5" t="s">
        <v>68</v>
      </c>
      <c r="B4" s="6"/>
      <c r="C4" s="351">
        <v>190</v>
      </c>
      <c r="D4" s="351">
        <v>170</v>
      </c>
      <c r="E4" s="351">
        <v>155</v>
      </c>
      <c r="F4" s="4"/>
      <c r="G4" s="4"/>
      <c r="H4" s="4"/>
      <c r="I4" s="4"/>
    </row>
    <row r="5" spans="1:9" ht="12">
      <c r="A5" s="7" t="s">
        <v>63</v>
      </c>
      <c r="B5" s="8"/>
      <c r="C5" s="13"/>
      <c r="D5" s="6"/>
      <c r="E5" s="41"/>
      <c r="F5" s="11" t="s">
        <v>104</v>
      </c>
      <c r="G5" s="216"/>
      <c r="H5" s="11" t="s">
        <v>61</v>
      </c>
      <c r="I5" s="12" t="s">
        <v>62</v>
      </c>
    </row>
    <row r="6" spans="1:9" ht="12">
      <c r="A6" s="279" t="s">
        <v>69</v>
      </c>
      <c r="B6" s="280"/>
      <c r="C6" s="33">
        <v>3.5</v>
      </c>
      <c r="D6" s="10">
        <v>5.2</v>
      </c>
      <c r="E6" s="29">
        <v>2.8</v>
      </c>
      <c r="F6" s="28">
        <f>C6*B11+D6*B12+E6*B13</f>
        <v>500</v>
      </c>
      <c r="G6" s="221" t="s">
        <v>101</v>
      </c>
      <c r="H6" s="22">
        <v>500</v>
      </c>
      <c r="I6" s="10">
        <f>H6-F6</f>
        <v>0</v>
      </c>
    </row>
    <row r="7" spans="1:9" ht="12">
      <c r="A7" s="281" t="s">
        <v>70</v>
      </c>
      <c r="B7" s="282"/>
      <c r="C7" s="9">
        <v>1.2</v>
      </c>
      <c r="D7" s="9">
        <v>0.8</v>
      </c>
      <c r="E7" s="31">
        <v>1.5</v>
      </c>
      <c r="F7" s="28">
        <f>C7*B11+D7*B12+E7*B13</f>
        <v>240</v>
      </c>
      <c r="G7" s="221" t="s">
        <v>101</v>
      </c>
      <c r="H7" s="22">
        <v>240</v>
      </c>
      <c r="I7" s="27">
        <f>H7-F7</f>
        <v>0</v>
      </c>
    </row>
    <row r="8" spans="1:9" ht="12">
      <c r="A8" s="279" t="s">
        <v>71</v>
      </c>
      <c r="B8" s="280"/>
      <c r="C8" s="21">
        <v>40</v>
      </c>
      <c r="D8" s="10">
        <v>55</v>
      </c>
      <c r="E8" s="21">
        <v>20</v>
      </c>
      <c r="F8" s="28">
        <f>C8*B11+D8*B12+E8*B13</f>
        <v>4190.476190476191</v>
      </c>
      <c r="G8" s="221" t="s">
        <v>101</v>
      </c>
      <c r="H8" s="22">
        <v>6500</v>
      </c>
      <c r="I8" s="35">
        <f>H8-F8</f>
        <v>2309.523809523809</v>
      </c>
    </row>
    <row r="9" spans="1:9" ht="12">
      <c r="A9" s="4"/>
      <c r="B9" s="4"/>
      <c r="C9" s="15"/>
      <c r="D9" s="15"/>
      <c r="E9" s="15"/>
      <c r="F9" s="4"/>
      <c r="G9" s="15"/>
      <c r="H9" s="15"/>
      <c r="I9" s="4"/>
    </row>
    <row r="10" spans="1:9" ht="12.75" thickBot="1">
      <c r="A10" s="14" t="s">
        <v>72</v>
      </c>
      <c r="B10" s="4"/>
      <c r="C10" s="4"/>
      <c r="D10" s="4"/>
      <c r="E10" s="4"/>
      <c r="F10" s="4"/>
      <c r="G10" s="4"/>
      <c r="H10" s="4"/>
      <c r="I10" s="4"/>
    </row>
    <row r="11" spans="1:9" ht="12">
      <c r="A11" s="16" t="s">
        <v>129</v>
      </c>
      <c r="B11" s="177">
        <v>41.269841269841265</v>
      </c>
      <c r="C11" s="19" t="s">
        <v>73</v>
      </c>
      <c r="D11" s="4"/>
      <c r="E11" s="4"/>
      <c r="F11" s="4"/>
      <c r="G11" s="4"/>
      <c r="H11" s="4"/>
      <c r="I11" s="4"/>
    </row>
    <row r="12" spans="1:3" ht="12">
      <c r="A12" s="17" t="s">
        <v>130</v>
      </c>
      <c r="B12" s="178">
        <v>0</v>
      </c>
      <c r="C12" s="20" t="s">
        <v>73</v>
      </c>
    </row>
    <row r="13" spans="1:3" ht="12.75" thickBot="1">
      <c r="A13" s="18" t="s">
        <v>131</v>
      </c>
      <c r="B13" s="179">
        <v>126.98412698412699</v>
      </c>
      <c r="C13" s="20" t="s">
        <v>73</v>
      </c>
    </row>
    <row r="14" spans="1:2" ht="12">
      <c r="A14" s="25" t="s">
        <v>132</v>
      </c>
      <c r="B14" s="110">
        <f>C4*B11+D4*B12+E4*B13</f>
        <v>27523.809523809523</v>
      </c>
    </row>
  </sheetData>
  <mergeCells count="3">
    <mergeCell ref="A6:B6"/>
    <mergeCell ref="A7:B7"/>
    <mergeCell ref="A8:B8"/>
  </mergeCells>
  <printOptions gridLines="1"/>
  <pageMargins left="0.75" right="0.75" top="1" bottom="1" header="0.5" footer="0.5"/>
  <pageSetup horizontalDpi="300" verticalDpi="300" orientation="portrait" scale="130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L32" sqref="L32"/>
    </sheetView>
  </sheetViews>
  <sheetFormatPr defaultColWidth="11.421875" defaultRowHeight="12.75"/>
  <cols>
    <col min="1" max="1" width="3.00390625" style="0" customWidth="1"/>
    <col min="2" max="2" width="19.28125" style="0" customWidth="1"/>
    <col min="3" max="3" width="10.7109375" style="0" customWidth="1"/>
    <col min="4" max="5" width="8.421875" style="0" customWidth="1"/>
    <col min="6" max="6" width="11.421875" style="0" customWidth="1"/>
    <col min="7" max="7" width="2.8515625" style="0" customWidth="1"/>
    <col min="8" max="8" width="11.421875" style="0" customWidth="1"/>
    <col min="9" max="9" width="8.8515625" style="0" customWidth="1"/>
    <col min="10" max="10" width="13.140625" style="0" customWidth="1"/>
    <col min="11" max="16384" width="8.8515625" style="0" customWidth="1"/>
  </cols>
  <sheetData>
    <row r="1" ht="12">
      <c r="A1" s="1" t="s">
        <v>203</v>
      </c>
    </row>
    <row r="2" ht="12">
      <c r="G2" s="4"/>
    </row>
    <row r="3" spans="1:10" ht="12">
      <c r="A3" s="90"/>
      <c r="B3" s="76"/>
      <c r="C3" s="77" t="s">
        <v>30</v>
      </c>
      <c r="D3" s="56"/>
      <c r="E3" s="56"/>
      <c r="F3" s="44" t="s">
        <v>32</v>
      </c>
      <c r="G3" s="219"/>
      <c r="H3" s="44" t="s">
        <v>31</v>
      </c>
      <c r="I3" s="124" t="s">
        <v>111</v>
      </c>
      <c r="J3" s="78"/>
    </row>
    <row r="4" spans="1:10" ht="12.75" thickBot="1">
      <c r="A4" s="99"/>
      <c r="B4" s="58" t="s">
        <v>33</v>
      </c>
      <c r="C4" s="73" t="s">
        <v>34</v>
      </c>
      <c r="D4" s="74" t="s">
        <v>35</v>
      </c>
      <c r="E4" s="73" t="s">
        <v>36</v>
      </c>
      <c r="F4" s="47" t="s">
        <v>38</v>
      </c>
      <c r="G4" s="47"/>
      <c r="H4" s="47" t="s">
        <v>37</v>
      </c>
      <c r="I4" s="124" t="s">
        <v>112</v>
      </c>
      <c r="J4" s="78"/>
    </row>
    <row r="5" spans="1:10" ht="12">
      <c r="A5" s="100" t="s">
        <v>161</v>
      </c>
      <c r="B5" s="96" t="s">
        <v>39</v>
      </c>
      <c r="C5" s="202">
        <v>700</v>
      </c>
      <c r="D5" s="203">
        <v>0</v>
      </c>
      <c r="E5" s="204">
        <v>0</v>
      </c>
      <c r="F5" s="79">
        <f>C5+D5+E5</f>
        <v>700</v>
      </c>
      <c r="G5" s="242" t="s">
        <v>105</v>
      </c>
      <c r="H5" s="70">
        <v>700</v>
      </c>
      <c r="I5" s="26">
        <f>H5-F5</f>
        <v>0</v>
      </c>
      <c r="J5" s="15"/>
    </row>
    <row r="6" spans="1:10" ht="12">
      <c r="A6" s="90"/>
      <c r="B6" s="96" t="s">
        <v>36</v>
      </c>
      <c r="C6" s="190">
        <v>0</v>
      </c>
      <c r="D6" s="191">
        <v>0</v>
      </c>
      <c r="E6" s="192">
        <v>300</v>
      </c>
      <c r="F6" s="26">
        <f>C6+D6+E6</f>
        <v>300</v>
      </c>
      <c r="G6" s="243" t="s">
        <v>105</v>
      </c>
      <c r="H6" s="30">
        <v>300</v>
      </c>
      <c r="I6" s="26">
        <f>H6-F6</f>
        <v>0</v>
      </c>
      <c r="J6" s="15"/>
    </row>
    <row r="7" spans="1:10" ht="12">
      <c r="A7" s="90" t="s">
        <v>164</v>
      </c>
      <c r="B7" s="96" t="s">
        <v>40</v>
      </c>
      <c r="C7" s="205">
        <v>2.2737367544323206E-13</v>
      </c>
      <c r="D7" s="206">
        <v>0</v>
      </c>
      <c r="E7" s="207">
        <v>900</v>
      </c>
      <c r="F7" s="79">
        <f>C7+D7+E7</f>
        <v>900.0000000000002</v>
      </c>
      <c r="G7" s="242" t="s">
        <v>105</v>
      </c>
      <c r="H7" s="30">
        <v>900</v>
      </c>
      <c r="I7" s="26">
        <f>H7-F7</f>
        <v>0</v>
      </c>
      <c r="J7" s="15"/>
    </row>
    <row r="8" spans="1:10" ht="12">
      <c r="A8" s="101"/>
      <c r="B8" s="80" t="s">
        <v>35</v>
      </c>
      <c r="C8" s="190">
        <v>0</v>
      </c>
      <c r="D8" s="191">
        <v>600</v>
      </c>
      <c r="E8" s="192">
        <v>0</v>
      </c>
      <c r="F8" s="26">
        <f>C8+D8+E8</f>
        <v>600</v>
      </c>
      <c r="G8" s="243" t="s">
        <v>105</v>
      </c>
      <c r="H8" s="102">
        <v>600</v>
      </c>
      <c r="I8" s="26">
        <f>H8-F8</f>
        <v>0</v>
      </c>
      <c r="J8" s="15"/>
    </row>
    <row r="9" spans="1:10" ht="12.75" thickBot="1">
      <c r="A9" s="99"/>
      <c r="B9" s="80" t="s">
        <v>34</v>
      </c>
      <c r="C9" s="210">
        <v>500</v>
      </c>
      <c r="D9" s="211">
        <v>0</v>
      </c>
      <c r="E9" s="212">
        <v>0</v>
      </c>
      <c r="F9" s="128">
        <f>C9+D9+E9</f>
        <v>500</v>
      </c>
      <c r="G9" s="242" t="s">
        <v>105</v>
      </c>
      <c r="H9" s="261">
        <v>500</v>
      </c>
      <c r="I9" s="128">
        <f>H9-F9</f>
        <v>0</v>
      </c>
      <c r="J9" s="15"/>
    </row>
    <row r="10" spans="1:10" ht="12">
      <c r="A10" s="99"/>
      <c r="B10" s="51" t="s">
        <v>42</v>
      </c>
      <c r="C10" s="26">
        <f>C5+C6+C7+C8+C9</f>
        <v>1200.0000000000002</v>
      </c>
      <c r="D10" s="26">
        <f>D5+D6+D7+D8+D9</f>
        <v>600</v>
      </c>
      <c r="E10" s="259">
        <f>E5+E6+E7+E8+E9</f>
        <v>1200</v>
      </c>
      <c r="F10" s="262">
        <f>E6</f>
        <v>300</v>
      </c>
      <c r="G10" s="263" t="s">
        <v>102</v>
      </c>
      <c r="H10" s="264">
        <f>0.5*H6</f>
        <v>150</v>
      </c>
      <c r="I10" s="323" t="s">
        <v>200</v>
      </c>
      <c r="J10" s="324"/>
    </row>
    <row r="11" spans="1:10" ht="12">
      <c r="A11" s="253" t="s">
        <v>101</v>
      </c>
      <c r="B11" s="51" t="s">
        <v>109</v>
      </c>
      <c r="C11" s="27">
        <v>1200</v>
      </c>
      <c r="D11" s="27">
        <v>1200</v>
      </c>
      <c r="E11" s="260">
        <v>1200</v>
      </c>
      <c r="F11" s="265">
        <f>D8</f>
        <v>600</v>
      </c>
      <c r="G11" s="266" t="s">
        <v>102</v>
      </c>
      <c r="H11" s="267">
        <f>0.5*H8</f>
        <v>300</v>
      </c>
      <c r="I11" s="325"/>
      <c r="J11" s="326"/>
    </row>
    <row r="12" spans="1:10" ht="12">
      <c r="A12" s="251"/>
      <c r="B12" s="51" t="s">
        <v>110</v>
      </c>
      <c r="C12" s="26">
        <f>C11-C10</f>
        <v>0</v>
      </c>
      <c r="D12" s="132">
        <f>D11-D10</f>
        <v>600</v>
      </c>
      <c r="E12" s="131">
        <f>E11-E10</f>
        <v>0</v>
      </c>
      <c r="F12" s="269">
        <f>C9</f>
        <v>500</v>
      </c>
      <c r="G12" s="266" t="s">
        <v>102</v>
      </c>
      <c r="H12" s="268">
        <f>0.5*H9</f>
        <v>250</v>
      </c>
      <c r="I12" s="325"/>
      <c r="J12" s="326"/>
    </row>
    <row r="13" spans="1:10" ht="12.75" thickBot="1">
      <c r="A13" s="101"/>
      <c r="B13" s="55" t="s">
        <v>92</v>
      </c>
      <c r="C13" s="134">
        <f>SUMPRODUCT(C5:E9,C18:E22)</f>
        <v>14600.000000000002</v>
      </c>
      <c r="D13" s="52"/>
      <c r="E13" s="52"/>
      <c r="F13" s="272" t="s">
        <v>104</v>
      </c>
      <c r="G13" s="270"/>
      <c r="H13" s="271" t="s">
        <v>201</v>
      </c>
      <c r="I13" s="327"/>
      <c r="J13" s="328"/>
    </row>
    <row r="14" spans="1:8" ht="12">
      <c r="A14" s="14"/>
      <c r="B14" s="60"/>
      <c r="C14" s="61"/>
      <c r="D14" s="52"/>
      <c r="E14" s="52"/>
      <c r="H14" s="52"/>
    </row>
    <row r="15" spans="1:8" ht="12">
      <c r="A15" s="62"/>
      <c r="C15" s="62"/>
      <c r="D15" s="52"/>
      <c r="E15" s="52"/>
      <c r="H15" s="52"/>
    </row>
    <row r="16" spans="2:5" ht="12">
      <c r="B16" s="252" t="s">
        <v>43</v>
      </c>
      <c r="C16" s="77" t="s">
        <v>30</v>
      </c>
      <c r="D16" s="56"/>
      <c r="E16" s="57"/>
    </row>
    <row r="17" spans="2:5" ht="12">
      <c r="B17" s="65" t="s">
        <v>33</v>
      </c>
      <c r="C17" s="68">
        <v>1</v>
      </c>
      <c r="D17" s="68">
        <v>2</v>
      </c>
      <c r="E17" s="68">
        <v>3</v>
      </c>
    </row>
    <row r="18" spans="2:8" ht="12">
      <c r="B18" s="69" t="s">
        <v>39</v>
      </c>
      <c r="C18" s="10">
        <v>8</v>
      </c>
      <c r="D18" s="10">
        <v>11</v>
      </c>
      <c r="E18" s="10">
        <v>14</v>
      </c>
      <c r="F18" s="4"/>
      <c r="G18" s="4"/>
      <c r="H18" s="75"/>
    </row>
    <row r="19" spans="2:5" ht="12">
      <c r="B19" s="86" t="s">
        <v>36</v>
      </c>
      <c r="C19" s="10">
        <v>12</v>
      </c>
      <c r="D19" s="10">
        <v>9</v>
      </c>
      <c r="E19" s="10">
        <v>0</v>
      </c>
    </row>
    <row r="20" spans="2:5" ht="12">
      <c r="B20" s="72" t="s">
        <v>44</v>
      </c>
      <c r="C20" s="10">
        <v>9</v>
      </c>
      <c r="D20" s="10">
        <v>16</v>
      </c>
      <c r="E20" s="26">
        <v>10</v>
      </c>
    </row>
    <row r="21" spans="2:5" ht="12">
      <c r="B21" s="85" t="s">
        <v>35</v>
      </c>
      <c r="C21" s="10">
        <v>8</v>
      </c>
      <c r="D21" s="10">
        <v>0</v>
      </c>
      <c r="E21" s="10">
        <v>9</v>
      </c>
    </row>
    <row r="22" spans="2:5" ht="12">
      <c r="B22" s="87" t="s">
        <v>34</v>
      </c>
      <c r="C22" s="10">
        <v>0</v>
      </c>
      <c r="D22" s="10">
        <v>8</v>
      </c>
      <c r="E22" s="10">
        <v>12</v>
      </c>
    </row>
    <row r="23" spans="2:5" ht="12">
      <c r="B23" s="60"/>
      <c r="C23" s="15"/>
      <c r="D23" s="15"/>
      <c r="E23" s="15"/>
    </row>
    <row r="24" spans="2:5" ht="12.75" thickBot="1">
      <c r="B24" s="4"/>
      <c r="C24" s="15"/>
      <c r="D24" s="15"/>
      <c r="E24" s="15"/>
    </row>
    <row r="25" spans="2:10" ht="12">
      <c r="B25" s="329" t="s">
        <v>202</v>
      </c>
      <c r="C25" s="330"/>
      <c r="D25" s="330"/>
      <c r="E25" s="330"/>
      <c r="F25" s="330"/>
      <c r="G25" s="330"/>
      <c r="H25" s="330"/>
      <c r="I25" s="330"/>
      <c r="J25" s="331"/>
    </row>
    <row r="26" spans="2:10" ht="12">
      <c r="B26" s="332"/>
      <c r="C26" s="333"/>
      <c r="D26" s="333"/>
      <c r="E26" s="333"/>
      <c r="F26" s="333"/>
      <c r="G26" s="333"/>
      <c r="H26" s="333"/>
      <c r="I26" s="333"/>
      <c r="J26" s="334"/>
    </row>
    <row r="27" spans="2:10" ht="12.75" thickBot="1">
      <c r="B27" s="335"/>
      <c r="C27" s="336"/>
      <c r="D27" s="336"/>
      <c r="E27" s="336"/>
      <c r="F27" s="336"/>
      <c r="G27" s="336"/>
      <c r="H27" s="336"/>
      <c r="I27" s="336"/>
      <c r="J27" s="337"/>
    </row>
  </sheetData>
  <mergeCells count="2">
    <mergeCell ref="I10:J13"/>
    <mergeCell ref="B25:J27"/>
  </mergeCells>
  <printOptions gridLines="1"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B46" sqref="B46:G47"/>
    </sheetView>
  </sheetViews>
  <sheetFormatPr defaultColWidth="11.421875" defaultRowHeight="12.75"/>
  <cols>
    <col min="1" max="1" width="3.00390625" style="0" customWidth="1"/>
    <col min="2" max="2" width="21.140625" style="0" customWidth="1"/>
    <col min="3" max="3" width="10.7109375" style="0" customWidth="1"/>
    <col min="4" max="5" width="8.421875" style="0" customWidth="1"/>
    <col min="6" max="7" width="11.421875" style="0" customWidth="1"/>
    <col min="8" max="16384" width="8.8515625" style="0" customWidth="1"/>
  </cols>
  <sheetData>
    <row r="1" ht="12">
      <c r="A1" s="1" t="s">
        <v>191</v>
      </c>
    </row>
    <row r="3" spans="1:9" ht="12">
      <c r="A3" s="40"/>
      <c r="B3" s="76"/>
      <c r="C3" s="77" t="s">
        <v>30</v>
      </c>
      <c r="D3" s="56"/>
      <c r="E3" s="56"/>
      <c r="F3" s="44" t="s">
        <v>31</v>
      </c>
      <c r="G3" s="44" t="s">
        <v>32</v>
      </c>
      <c r="H3" s="78"/>
      <c r="I3" s="78"/>
    </row>
    <row r="4" spans="1:9" ht="12">
      <c r="A4" s="45"/>
      <c r="B4" s="58" t="s">
        <v>33</v>
      </c>
      <c r="C4" s="149" t="s">
        <v>34</v>
      </c>
      <c r="D4" s="46" t="s">
        <v>35</v>
      </c>
      <c r="E4" s="149" t="s">
        <v>36</v>
      </c>
      <c r="F4" s="47" t="s">
        <v>37</v>
      </c>
      <c r="G4" s="47" t="s">
        <v>38</v>
      </c>
      <c r="H4" s="78"/>
      <c r="I4" s="78"/>
    </row>
    <row r="5" spans="1:9" ht="12">
      <c r="A5" s="48" t="s">
        <v>161</v>
      </c>
      <c r="B5" s="54" t="s">
        <v>39</v>
      </c>
      <c r="C5" s="150">
        <v>700</v>
      </c>
      <c r="D5" s="151">
        <v>0</v>
      </c>
      <c r="E5" s="150">
        <v>0</v>
      </c>
      <c r="F5" s="49">
        <v>700</v>
      </c>
      <c r="G5" s="79">
        <f>C5+D5+E5</f>
        <v>700</v>
      </c>
      <c r="H5" s="15"/>
      <c r="I5" s="15"/>
    </row>
    <row r="6" spans="1:9" ht="12">
      <c r="A6" s="41"/>
      <c r="B6" s="54" t="s">
        <v>36</v>
      </c>
      <c r="C6" s="152">
        <v>0</v>
      </c>
      <c r="D6" s="153">
        <v>150</v>
      </c>
      <c r="E6" s="152">
        <v>150</v>
      </c>
      <c r="F6" s="10">
        <v>300</v>
      </c>
      <c r="G6" s="26">
        <f>C6+D6+E6</f>
        <v>300</v>
      </c>
      <c r="H6" s="15"/>
      <c r="I6" s="15"/>
    </row>
    <row r="7" spans="1:9" ht="12">
      <c r="A7" s="41" t="s">
        <v>164</v>
      </c>
      <c r="B7" s="54" t="s">
        <v>40</v>
      </c>
      <c r="C7" s="150">
        <v>250</v>
      </c>
      <c r="D7" s="151">
        <v>0</v>
      </c>
      <c r="E7" s="150">
        <v>650</v>
      </c>
      <c r="F7" s="10">
        <v>900</v>
      </c>
      <c r="G7" s="79">
        <f>C7+D7+E7</f>
        <v>900</v>
      </c>
      <c r="H7" s="15"/>
      <c r="I7" s="15"/>
    </row>
    <row r="8" spans="1:9" ht="12">
      <c r="A8" s="7"/>
      <c r="B8" s="155" t="s">
        <v>35</v>
      </c>
      <c r="C8" s="154">
        <v>0</v>
      </c>
      <c r="D8" s="273">
        <v>300</v>
      </c>
      <c r="E8" s="154">
        <v>300</v>
      </c>
      <c r="F8" s="157">
        <v>600</v>
      </c>
      <c r="G8" s="26">
        <f>C8+D8+E8</f>
        <v>600</v>
      </c>
      <c r="H8" s="15"/>
      <c r="I8" s="15"/>
    </row>
    <row r="9" spans="1:9" ht="12">
      <c r="A9" s="50"/>
      <c r="B9" s="80" t="s">
        <v>34</v>
      </c>
      <c r="C9" s="150">
        <v>250</v>
      </c>
      <c r="D9" s="150">
        <v>250</v>
      </c>
      <c r="E9" s="150">
        <v>0</v>
      </c>
      <c r="F9" s="158">
        <v>500</v>
      </c>
      <c r="G9" s="79">
        <f>C9+D9+E9</f>
        <v>500</v>
      </c>
      <c r="H9" s="15"/>
      <c r="I9" s="15"/>
    </row>
    <row r="10" spans="1:9" ht="12">
      <c r="A10" s="50"/>
      <c r="B10" s="51" t="s">
        <v>41</v>
      </c>
      <c r="C10" s="26">
        <v>1200</v>
      </c>
      <c r="D10" s="26">
        <v>1200</v>
      </c>
      <c r="E10" s="26">
        <v>1200</v>
      </c>
      <c r="F10" s="165"/>
      <c r="G10" s="163"/>
      <c r="H10" s="15"/>
      <c r="I10" s="15"/>
    </row>
    <row r="11" spans="1:9" ht="12">
      <c r="A11" s="50"/>
      <c r="B11" s="51" t="s">
        <v>42</v>
      </c>
      <c r="C11" s="26">
        <f>C5+C6+C7+C8+C9</f>
        <v>1200</v>
      </c>
      <c r="D11" s="26">
        <f>D5+D6+D7+D8+D9</f>
        <v>700</v>
      </c>
      <c r="E11" s="26">
        <f>E5+E6+E7+E8+E9</f>
        <v>1100</v>
      </c>
      <c r="F11" s="166"/>
      <c r="G11" s="164"/>
      <c r="H11" s="15"/>
      <c r="I11" s="15"/>
    </row>
    <row r="12" spans="1:6" ht="12">
      <c r="A12" s="7"/>
      <c r="B12" s="55" t="s">
        <v>114</v>
      </c>
      <c r="C12" s="159">
        <f>SUMPRODUCT(C5:E9,C17:E21)</f>
        <v>20400</v>
      </c>
      <c r="D12" s="52"/>
      <c r="E12" s="52"/>
      <c r="F12" s="52"/>
    </row>
    <row r="13" spans="1:6" ht="12">
      <c r="A13" s="14"/>
      <c r="B13" s="60"/>
      <c r="C13" s="61"/>
      <c r="D13" s="52"/>
      <c r="E13" s="52"/>
      <c r="F13" s="52"/>
    </row>
    <row r="14" spans="1:6" ht="12">
      <c r="A14" s="62"/>
      <c r="B14" s="82" t="s">
        <v>43</v>
      </c>
      <c r="C14" s="62"/>
      <c r="D14" s="52"/>
      <c r="E14" s="52"/>
      <c r="F14" s="52"/>
    </row>
    <row r="15" spans="2:5" ht="12">
      <c r="B15" s="40"/>
      <c r="C15" s="77" t="s">
        <v>30</v>
      </c>
      <c r="D15" s="56"/>
      <c r="E15" s="57"/>
    </row>
    <row r="16" spans="2:5" ht="12">
      <c r="B16" s="65" t="s">
        <v>33</v>
      </c>
      <c r="C16" s="66">
        <v>1</v>
      </c>
      <c r="D16" s="67">
        <v>2</v>
      </c>
      <c r="E16" s="68">
        <v>3</v>
      </c>
    </row>
    <row r="17" spans="2:7" ht="12">
      <c r="B17" s="69" t="s">
        <v>39</v>
      </c>
      <c r="C17" s="38">
        <v>8</v>
      </c>
      <c r="D17" s="15">
        <v>11</v>
      </c>
      <c r="E17" s="49">
        <v>14</v>
      </c>
      <c r="F17" s="75"/>
      <c r="G17" s="4"/>
    </row>
    <row r="18" spans="2:5" ht="12">
      <c r="B18" s="86" t="s">
        <v>36</v>
      </c>
      <c r="C18" s="10">
        <v>12</v>
      </c>
      <c r="D18" s="21">
        <v>9</v>
      </c>
      <c r="E18" s="10">
        <v>0</v>
      </c>
    </row>
    <row r="19" spans="2:5" ht="12">
      <c r="B19" s="72" t="s">
        <v>44</v>
      </c>
      <c r="C19" s="9">
        <v>9</v>
      </c>
      <c r="D19" s="37">
        <v>16</v>
      </c>
      <c r="E19" s="27">
        <v>10</v>
      </c>
    </row>
    <row r="20" spans="2:5" ht="12">
      <c r="B20" s="85" t="s">
        <v>35</v>
      </c>
      <c r="C20" s="29">
        <v>8</v>
      </c>
      <c r="D20" s="10">
        <v>0</v>
      </c>
      <c r="E20" s="30">
        <v>9</v>
      </c>
    </row>
    <row r="21" spans="2:5" ht="12">
      <c r="B21" s="87" t="s">
        <v>34</v>
      </c>
      <c r="C21" s="31">
        <v>0</v>
      </c>
      <c r="D21" s="9">
        <v>8</v>
      </c>
      <c r="E21" s="32">
        <v>12</v>
      </c>
    </row>
    <row r="22" spans="2:5" ht="12">
      <c r="B22" s="60"/>
      <c r="C22" s="15"/>
      <c r="D22" s="15"/>
      <c r="E22" s="15"/>
    </row>
    <row r="23" spans="2:5" ht="12">
      <c r="B23" s="4"/>
      <c r="C23" s="15"/>
      <c r="D23" s="15"/>
      <c r="E23" s="15"/>
    </row>
    <row r="24" spans="2:5" ht="12">
      <c r="B24" s="4"/>
      <c r="C24" s="15"/>
      <c r="D24" s="15"/>
      <c r="E24" s="15"/>
    </row>
    <row r="46" spans="2:7" ht="12">
      <c r="B46" s="338" t="s">
        <v>190</v>
      </c>
      <c r="C46" s="338"/>
      <c r="D46" s="338"/>
      <c r="E46" s="338"/>
      <c r="F46" s="338"/>
      <c r="G46" s="338"/>
    </row>
    <row r="47" spans="2:7" ht="12">
      <c r="B47" s="338"/>
      <c r="C47" s="338"/>
      <c r="D47" s="338"/>
      <c r="E47" s="338"/>
      <c r="F47" s="338"/>
      <c r="G47" s="338"/>
    </row>
  </sheetData>
  <mergeCells count="1">
    <mergeCell ref="B46:G47"/>
  </mergeCells>
  <printOptions gridLines="1"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27" sqref="B27:J28"/>
    </sheetView>
  </sheetViews>
  <sheetFormatPr defaultColWidth="11.421875" defaultRowHeight="12.75"/>
  <cols>
    <col min="1" max="1" width="3.00390625" style="0" customWidth="1"/>
    <col min="2" max="2" width="19.28125" style="0" customWidth="1"/>
    <col min="3" max="3" width="10.7109375" style="0" customWidth="1"/>
    <col min="4" max="5" width="8.421875" style="0" customWidth="1"/>
    <col min="6" max="6" width="11.421875" style="0" customWidth="1"/>
    <col min="7" max="7" width="2.8515625" style="0" customWidth="1"/>
    <col min="8" max="8" width="11.421875" style="0" customWidth="1"/>
    <col min="9" max="9" width="8.8515625" style="0" customWidth="1"/>
    <col min="10" max="10" width="13.140625" style="0" customWidth="1"/>
    <col min="11" max="16384" width="8.8515625" style="0" customWidth="1"/>
  </cols>
  <sheetData>
    <row r="1" ht="12">
      <c r="A1" s="1" t="s">
        <v>203</v>
      </c>
    </row>
    <row r="2" ht="12">
      <c r="G2" s="4"/>
    </row>
    <row r="3" spans="1:10" ht="12">
      <c r="A3" s="90"/>
      <c r="B3" s="76"/>
      <c r="C3" s="77" t="s">
        <v>30</v>
      </c>
      <c r="D3" s="56"/>
      <c r="E3" s="56"/>
      <c r="F3" s="44" t="s">
        <v>32</v>
      </c>
      <c r="G3" s="219"/>
      <c r="H3" s="277" t="s">
        <v>31</v>
      </c>
      <c r="I3" s="44" t="s">
        <v>111</v>
      </c>
      <c r="J3" s="78"/>
    </row>
    <row r="4" spans="1:10" ht="12.75" thickBot="1">
      <c r="A4" s="99"/>
      <c r="B4" s="58" t="s">
        <v>33</v>
      </c>
      <c r="C4" s="73" t="s">
        <v>34</v>
      </c>
      <c r="D4" s="74" t="s">
        <v>35</v>
      </c>
      <c r="E4" s="73" t="s">
        <v>36</v>
      </c>
      <c r="F4" s="47" t="s">
        <v>38</v>
      </c>
      <c r="G4" s="47"/>
      <c r="H4" s="278" t="s">
        <v>37</v>
      </c>
      <c r="I4" s="47" t="s">
        <v>112</v>
      </c>
      <c r="J4" s="78"/>
    </row>
    <row r="5" spans="1:10" ht="12">
      <c r="A5" s="100" t="s">
        <v>161</v>
      </c>
      <c r="B5" s="96" t="s">
        <v>39</v>
      </c>
      <c r="C5" s="202">
        <v>300</v>
      </c>
      <c r="D5" s="203">
        <v>400</v>
      </c>
      <c r="E5" s="204">
        <v>0</v>
      </c>
      <c r="F5" s="79">
        <f>C5+D5+E5</f>
        <v>700</v>
      </c>
      <c r="G5" s="242" t="s">
        <v>105</v>
      </c>
      <c r="H5" s="70">
        <v>700</v>
      </c>
      <c r="I5" s="27">
        <f>H5-F5</f>
        <v>0</v>
      </c>
      <c r="J5" s="15"/>
    </row>
    <row r="6" spans="1:10" ht="12">
      <c r="A6" s="90"/>
      <c r="B6" s="96" t="s">
        <v>36</v>
      </c>
      <c r="C6" s="190">
        <v>0</v>
      </c>
      <c r="D6" s="191">
        <v>0</v>
      </c>
      <c r="E6" s="192">
        <v>300</v>
      </c>
      <c r="F6" s="26">
        <f>C6+D6+E6</f>
        <v>300</v>
      </c>
      <c r="G6" s="243" t="s">
        <v>105</v>
      </c>
      <c r="H6" s="30">
        <v>300</v>
      </c>
      <c r="I6" s="26">
        <f>H6-F6</f>
        <v>0</v>
      </c>
      <c r="J6" s="15"/>
    </row>
    <row r="7" spans="1:10" ht="12">
      <c r="A7" s="90" t="s">
        <v>164</v>
      </c>
      <c r="B7" s="96" t="s">
        <v>40</v>
      </c>
      <c r="C7" s="205">
        <v>200</v>
      </c>
      <c r="D7" s="206">
        <v>0</v>
      </c>
      <c r="E7" s="207">
        <v>700</v>
      </c>
      <c r="F7" s="79">
        <f>C7+D7+E7</f>
        <v>900</v>
      </c>
      <c r="G7" s="242" t="s">
        <v>105</v>
      </c>
      <c r="H7" s="30">
        <v>900</v>
      </c>
      <c r="I7" s="26">
        <f>H7-F7</f>
        <v>0</v>
      </c>
      <c r="J7" s="15"/>
    </row>
    <row r="8" spans="1:10" ht="12">
      <c r="A8" s="101"/>
      <c r="B8" s="80" t="s">
        <v>35</v>
      </c>
      <c r="C8" s="190">
        <v>0</v>
      </c>
      <c r="D8" s="191">
        <v>600</v>
      </c>
      <c r="E8" s="192">
        <v>0</v>
      </c>
      <c r="F8" s="26">
        <f>C8+D8+E8</f>
        <v>600</v>
      </c>
      <c r="G8" s="243" t="s">
        <v>105</v>
      </c>
      <c r="H8" s="102">
        <v>600</v>
      </c>
      <c r="I8" s="26">
        <f>H8-F8</f>
        <v>0</v>
      </c>
      <c r="J8" s="15"/>
    </row>
    <row r="9" spans="1:10" ht="12.75" thickBot="1">
      <c r="A9" s="99"/>
      <c r="B9" s="80" t="s">
        <v>34</v>
      </c>
      <c r="C9" s="210">
        <v>500</v>
      </c>
      <c r="D9" s="211">
        <v>0</v>
      </c>
      <c r="E9" s="212">
        <v>0</v>
      </c>
      <c r="F9" s="128">
        <f>C9+D9+E9</f>
        <v>500</v>
      </c>
      <c r="G9" s="242" t="s">
        <v>105</v>
      </c>
      <c r="H9" s="261">
        <v>500</v>
      </c>
      <c r="I9" s="128">
        <f>H9-F9</f>
        <v>0</v>
      </c>
      <c r="J9" s="15"/>
    </row>
    <row r="10" spans="1:10" ht="12">
      <c r="A10" s="99"/>
      <c r="B10" s="51" t="s">
        <v>42</v>
      </c>
      <c r="C10" s="26">
        <f>C5+C6+C7+C8+C9</f>
        <v>1000</v>
      </c>
      <c r="D10" s="26">
        <f>D5+D6+D7+D8+D9</f>
        <v>1000</v>
      </c>
      <c r="E10" s="259">
        <f>E5+E6+E7+E8+E9</f>
        <v>1000</v>
      </c>
      <c r="F10" s="262">
        <f>E6</f>
        <v>300</v>
      </c>
      <c r="G10" s="263" t="s">
        <v>102</v>
      </c>
      <c r="H10" s="264">
        <f>0.5*H6</f>
        <v>150</v>
      </c>
      <c r="I10" s="323" t="s">
        <v>200</v>
      </c>
      <c r="J10" s="324"/>
    </row>
    <row r="11" spans="1:10" ht="12">
      <c r="A11" s="253" t="s">
        <v>101</v>
      </c>
      <c r="B11" s="51" t="s">
        <v>109</v>
      </c>
      <c r="C11" s="27">
        <v>1200</v>
      </c>
      <c r="D11" s="27">
        <v>1200</v>
      </c>
      <c r="E11" s="260">
        <v>1200</v>
      </c>
      <c r="F11" s="265">
        <f>D8</f>
        <v>600</v>
      </c>
      <c r="G11" s="266" t="s">
        <v>102</v>
      </c>
      <c r="H11" s="267">
        <f>0.5*H8</f>
        <v>300</v>
      </c>
      <c r="I11" s="325"/>
      <c r="J11" s="326"/>
    </row>
    <row r="12" spans="1:10" ht="12">
      <c r="A12" s="251"/>
      <c r="B12" s="51" t="s">
        <v>110</v>
      </c>
      <c r="C12" s="26">
        <f>C11-C10</f>
        <v>200</v>
      </c>
      <c r="D12" s="132">
        <f>D11-D10</f>
        <v>200</v>
      </c>
      <c r="E12" s="131">
        <f>E11-E10</f>
        <v>200</v>
      </c>
      <c r="F12" s="269">
        <f>C9</f>
        <v>500</v>
      </c>
      <c r="G12" s="266" t="s">
        <v>102</v>
      </c>
      <c r="H12" s="268">
        <f>0.5*H9</f>
        <v>250</v>
      </c>
      <c r="I12" s="325"/>
      <c r="J12" s="326"/>
    </row>
    <row r="13" spans="1:10" ht="12.75" thickBot="1">
      <c r="A13" s="101"/>
      <c r="B13" s="55" t="s">
        <v>92</v>
      </c>
      <c r="C13" s="134">
        <f>SUMPRODUCT(C5:E9,C18:E22)</f>
        <v>15600</v>
      </c>
      <c r="D13" s="52"/>
      <c r="E13" s="52"/>
      <c r="F13" s="272" t="s">
        <v>104</v>
      </c>
      <c r="G13" s="270"/>
      <c r="H13" s="271" t="s">
        <v>201</v>
      </c>
      <c r="I13" s="327"/>
      <c r="J13" s="328"/>
    </row>
    <row r="14" spans="1:8" ht="12">
      <c r="A14" s="14"/>
      <c r="B14" s="220" t="s">
        <v>194</v>
      </c>
      <c r="C14" s="274">
        <f>SUM(H5:H9)/3</f>
        <v>1000</v>
      </c>
      <c r="D14" s="275"/>
      <c r="E14" s="82"/>
      <c r="H14" s="52"/>
    </row>
    <row r="15" spans="1:8" ht="12">
      <c r="A15" s="62"/>
      <c r="C15" s="62"/>
      <c r="D15" s="52"/>
      <c r="E15" s="52"/>
      <c r="H15" s="52"/>
    </row>
    <row r="16" spans="2:5" ht="12">
      <c r="B16" s="252" t="s">
        <v>43</v>
      </c>
      <c r="C16" s="77" t="s">
        <v>30</v>
      </c>
      <c r="D16" s="56"/>
      <c r="E16" s="57"/>
    </row>
    <row r="17" spans="2:5" ht="12">
      <c r="B17" s="65" t="s">
        <v>33</v>
      </c>
      <c r="C17" s="68">
        <v>1</v>
      </c>
      <c r="D17" s="68">
        <v>2</v>
      </c>
      <c r="E17" s="68">
        <v>3</v>
      </c>
    </row>
    <row r="18" spans="2:8" ht="12">
      <c r="B18" s="69" t="s">
        <v>39</v>
      </c>
      <c r="C18" s="10">
        <v>8</v>
      </c>
      <c r="D18" s="10">
        <v>11</v>
      </c>
      <c r="E18" s="10">
        <v>14</v>
      </c>
      <c r="F18" s="4"/>
      <c r="G18" s="4"/>
      <c r="H18" s="75"/>
    </row>
    <row r="19" spans="2:5" ht="12">
      <c r="B19" s="86" t="s">
        <v>36</v>
      </c>
      <c r="C19" s="10">
        <v>12</v>
      </c>
      <c r="D19" s="10">
        <v>9</v>
      </c>
      <c r="E19" s="10">
        <v>0</v>
      </c>
    </row>
    <row r="20" spans="2:5" ht="12">
      <c r="B20" s="72" t="s">
        <v>44</v>
      </c>
      <c r="C20" s="10">
        <v>9</v>
      </c>
      <c r="D20" s="10">
        <v>16</v>
      </c>
      <c r="E20" s="26">
        <v>10</v>
      </c>
    </row>
    <row r="21" spans="2:5" ht="12">
      <c r="B21" s="85" t="s">
        <v>35</v>
      </c>
      <c r="C21" s="10">
        <v>8</v>
      </c>
      <c r="D21" s="10">
        <v>0</v>
      </c>
      <c r="E21" s="10">
        <v>9</v>
      </c>
    </row>
    <row r="22" spans="2:5" ht="12">
      <c r="B22" s="87" t="s">
        <v>34</v>
      </c>
      <c r="C22" s="10">
        <v>0</v>
      </c>
      <c r="D22" s="10">
        <v>8</v>
      </c>
      <c r="E22" s="10">
        <v>12</v>
      </c>
    </row>
    <row r="23" spans="2:5" ht="12.75" thickBot="1">
      <c r="B23" s="60"/>
      <c r="C23" s="15"/>
      <c r="D23" s="15"/>
      <c r="E23" s="15"/>
    </row>
    <row r="24" spans="2:10" ht="12" customHeight="1">
      <c r="B24" s="329" t="s">
        <v>195</v>
      </c>
      <c r="C24" s="330"/>
      <c r="D24" s="330"/>
      <c r="E24" s="330"/>
      <c r="F24" s="330"/>
      <c r="G24" s="330"/>
      <c r="H24" s="330"/>
      <c r="I24" s="330"/>
      <c r="J24" s="331"/>
    </row>
    <row r="25" spans="2:10" ht="12.75" thickBot="1">
      <c r="B25" s="335"/>
      <c r="C25" s="336"/>
      <c r="D25" s="336"/>
      <c r="E25" s="336"/>
      <c r="F25" s="336"/>
      <c r="G25" s="336"/>
      <c r="H25" s="336"/>
      <c r="I25" s="336"/>
      <c r="J25" s="337"/>
    </row>
    <row r="26" spans="2:10" ht="12.75" thickBot="1">
      <c r="B26" s="276"/>
      <c r="C26" s="276"/>
      <c r="D26" s="276"/>
      <c r="E26" s="276"/>
      <c r="F26" s="276"/>
      <c r="G26" s="276"/>
      <c r="H26" s="276"/>
      <c r="I26" s="276"/>
      <c r="J26" s="276"/>
    </row>
    <row r="27" spans="2:10" ht="12">
      <c r="B27" s="339" t="s">
        <v>5</v>
      </c>
      <c r="C27" s="340"/>
      <c r="D27" s="340"/>
      <c r="E27" s="340"/>
      <c r="F27" s="340"/>
      <c r="G27" s="340"/>
      <c r="H27" s="340"/>
      <c r="I27" s="340"/>
      <c r="J27" s="341"/>
    </row>
    <row r="28" spans="2:10" ht="12.75" thickBot="1">
      <c r="B28" s="342"/>
      <c r="C28" s="343"/>
      <c r="D28" s="343"/>
      <c r="E28" s="343"/>
      <c r="F28" s="343"/>
      <c r="G28" s="343"/>
      <c r="H28" s="343"/>
      <c r="I28" s="343"/>
      <c r="J28" s="344"/>
    </row>
  </sheetData>
  <mergeCells count="3">
    <mergeCell ref="I10:J13"/>
    <mergeCell ref="B24:J25"/>
    <mergeCell ref="B27:J28"/>
  </mergeCells>
  <printOptions gridLines="1"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selection activeCell="B47" sqref="B47:G48"/>
    </sheetView>
  </sheetViews>
  <sheetFormatPr defaultColWidth="11.421875" defaultRowHeight="12.75"/>
  <cols>
    <col min="1" max="1" width="3.28125" style="0" customWidth="1"/>
    <col min="2" max="5" width="8.8515625" style="0" customWidth="1"/>
    <col min="6" max="6" width="11.421875" style="0" customWidth="1"/>
    <col min="7" max="16384" width="8.8515625" style="0" customWidth="1"/>
  </cols>
  <sheetData>
    <row r="1" ht="12">
      <c r="A1" s="1" t="s">
        <v>192</v>
      </c>
    </row>
    <row r="3" spans="1:8" ht="12">
      <c r="A3" s="40"/>
      <c r="B3" s="76"/>
      <c r="C3" s="77" t="s">
        <v>30</v>
      </c>
      <c r="D3" s="56"/>
      <c r="E3" s="56"/>
      <c r="F3" s="44" t="s">
        <v>31</v>
      </c>
      <c r="G3" s="44" t="s">
        <v>32</v>
      </c>
      <c r="H3" s="78"/>
    </row>
    <row r="4" spans="1:8" ht="12">
      <c r="A4" s="45"/>
      <c r="B4" s="58" t="s">
        <v>33</v>
      </c>
      <c r="C4" s="149" t="s">
        <v>34</v>
      </c>
      <c r="D4" s="46" t="s">
        <v>35</v>
      </c>
      <c r="E4" s="149" t="s">
        <v>36</v>
      </c>
      <c r="F4" s="47" t="s">
        <v>37</v>
      </c>
      <c r="G4" s="47" t="s">
        <v>38</v>
      </c>
      <c r="H4" s="78"/>
    </row>
    <row r="5" spans="1:8" ht="12">
      <c r="A5" s="48"/>
      <c r="B5" s="54" t="s">
        <v>39</v>
      </c>
      <c r="C5" s="150">
        <v>400.00000001216443</v>
      </c>
      <c r="D5" s="151">
        <v>299.99999999758035</v>
      </c>
      <c r="E5" s="150">
        <v>0</v>
      </c>
      <c r="F5" s="49">
        <v>700</v>
      </c>
      <c r="G5" s="79">
        <f>C5+D5+E5</f>
        <v>700.0000000097448</v>
      </c>
      <c r="H5" s="15"/>
    </row>
    <row r="6" spans="1:8" ht="12">
      <c r="A6" s="41"/>
      <c r="B6" s="54" t="s">
        <v>36</v>
      </c>
      <c r="C6" s="152">
        <v>0</v>
      </c>
      <c r="D6" s="153">
        <v>150.0000000034106</v>
      </c>
      <c r="E6" s="152">
        <v>150</v>
      </c>
      <c r="F6" s="10">
        <v>300</v>
      </c>
      <c r="G6" s="26">
        <f>C6+D6+E6</f>
        <v>300.0000000034106</v>
      </c>
      <c r="H6" s="15"/>
    </row>
    <row r="7" spans="1:8" ht="12">
      <c r="A7" s="41"/>
      <c r="B7" s="54" t="s">
        <v>40</v>
      </c>
      <c r="C7" s="150">
        <v>49.99999999579359</v>
      </c>
      <c r="D7" s="151">
        <v>0</v>
      </c>
      <c r="E7" s="150">
        <v>850.0000000034107</v>
      </c>
      <c r="F7" s="10">
        <v>900</v>
      </c>
      <c r="G7" s="79">
        <f>C7+D7+E7</f>
        <v>899.9999999992043</v>
      </c>
      <c r="H7" s="15"/>
    </row>
    <row r="8" spans="1:8" ht="12">
      <c r="A8" s="7"/>
      <c r="B8" s="155" t="s">
        <v>35</v>
      </c>
      <c r="C8" s="154">
        <v>300.00000000682115</v>
      </c>
      <c r="D8" s="273">
        <v>300</v>
      </c>
      <c r="E8" s="154">
        <v>0</v>
      </c>
      <c r="F8" s="157">
        <v>600</v>
      </c>
      <c r="G8" s="26">
        <f>C8+D8+E8</f>
        <v>600.0000000068212</v>
      </c>
      <c r="H8" s="15"/>
    </row>
    <row r="9" spans="1:8" ht="12">
      <c r="A9" s="50"/>
      <c r="B9" s="80" t="s">
        <v>34</v>
      </c>
      <c r="C9" s="150">
        <v>250</v>
      </c>
      <c r="D9" s="150">
        <v>250.0000000133827</v>
      </c>
      <c r="E9" s="150">
        <v>0</v>
      </c>
      <c r="F9" s="158">
        <v>500</v>
      </c>
      <c r="G9" s="79">
        <f>C9+D9+E9</f>
        <v>500.0000000133827</v>
      </c>
      <c r="H9" s="15"/>
    </row>
    <row r="10" spans="1:8" ht="12">
      <c r="A10" s="50"/>
      <c r="B10" s="51" t="s">
        <v>41</v>
      </c>
      <c r="C10" s="26">
        <v>1200</v>
      </c>
      <c r="D10" s="26">
        <v>1200</v>
      </c>
      <c r="E10" s="26">
        <v>1200</v>
      </c>
      <c r="F10" s="165"/>
      <c r="G10" s="163"/>
      <c r="H10" s="15"/>
    </row>
    <row r="11" spans="1:8" ht="12">
      <c r="A11" s="50"/>
      <c r="B11" s="51" t="s">
        <v>42</v>
      </c>
      <c r="C11" s="26">
        <f>C5+C6+C7+C8+C9</f>
        <v>1000.0000000147792</v>
      </c>
      <c r="D11" s="26">
        <f>D5+D6+D7+D8+D9</f>
        <v>1000.0000000143737</v>
      </c>
      <c r="E11" s="26">
        <f>E5+E6+E7+E8+E9</f>
        <v>1000.0000000034107</v>
      </c>
      <c r="F11" s="166"/>
      <c r="G11" s="164"/>
      <c r="H11" s="15"/>
    </row>
    <row r="12" spans="1:6" ht="12">
      <c r="A12" s="7"/>
      <c r="B12" s="55" t="s">
        <v>114</v>
      </c>
      <c r="C12" s="159">
        <f>SUMPRODUCT(C5:E9,C17:E21)</f>
        <v>21200.000000259275</v>
      </c>
      <c r="D12" s="52"/>
      <c r="E12" s="52"/>
      <c r="F12" s="52"/>
    </row>
    <row r="13" spans="1:6" ht="12">
      <c r="A13" s="14"/>
      <c r="B13" s="60"/>
      <c r="C13" s="61"/>
      <c r="D13" s="52"/>
      <c r="E13" s="52"/>
      <c r="F13" s="52"/>
    </row>
    <row r="14" spans="1:6" ht="12">
      <c r="A14" s="62"/>
      <c r="B14" s="82" t="s">
        <v>43</v>
      </c>
      <c r="C14" s="62"/>
      <c r="D14" s="52"/>
      <c r="E14" s="52"/>
      <c r="F14" s="52"/>
    </row>
    <row r="15" spans="2:5" ht="12">
      <c r="B15" s="40"/>
      <c r="C15" s="77" t="s">
        <v>30</v>
      </c>
      <c r="D15" s="56"/>
      <c r="E15" s="57"/>
    </row>
    <row r="16" spans="2:5" ht="12">
      <c r="B16" s="65" t="s">
        <v>33</v>
      </c>
      <c r="C16" s="66" t="s">
        <v>34</v>
      </c>
      <c r="D16" s="67" t="s">
        <v>35</v>
      </c>
      <c r="E16" s="68" t="s">
        <v>36</v>
      </c>
    </row>
    <row r="17" spans="2:7" ht="12">
      <c r="B17" s="69" t="s">
        <v>39</v>
      </c>
      <c r="C17" s="38">
        <v>8</v>
      </c>
      <c r="D17" s="15">
        <v>11</v>
      </c>
      <c r="E17" s="49">
        <v>14</v>
      </c>
      <c r="F17" s="75"/>
      <c r="G17" s="4"/>
    </row>
    <row r="18" spans="2:5" ht="12">
      <c r="B18" s="86" t="s">
        <v>36</v>
      </c>
      <c r="C18" s="10">
        <v>12</v>
      </c>
      <c r="D18" s="21">
        <v>9</v>
      </c>
      <c r="E18" s="10">
        <v>0</v>
      </c>
    </row>
    <row r="19" spans="2:5" ht="12">
      <c r="B19" s="72" t="s">
        <v>44</v>
      </c>
      <c r="C19" s="9">
        <v>9</v>
      </c>
      <c r="D19" s="37">
        <v>16</v>
      </c>
      <c r="E19" s="27">
        <v>10</v>
      </c>
    </row>
    <row r="20" spans="2:5" ht="12">
      <c r="B20" s="85" t="s">
        <v>35</v>
      </c>
      <c r="C20" s="29">
        <v>8</v>
      </c>
      <c r="D20" s="10">
        <v>0</v>
      </c>
      <c r="E20" s="30">
        <v>9</v>
      </c>
    </row>
    <row r="21" spans="2:11" ht="12">
      <c r="B21" s="87" t="s">
        <v>34</v>
      </c>
      <c r="C21" s="31">
        <v>0</v>
      </c>
      <c r="D21" s="9">
        <v>8</v>
      </c>
      <c r="E21" s="32">
        <v>12</v>
      </c>
      <c r="F21" s="345" t="s">
        <v>193</v>
      </c>
      <c r="G21" s="346"/>
      <c r="H21" s="346"/>
      <c r="I21" s="346"/>
      <c r="J21" s="346"/>
      <c r="K21" s="346"/>
    </row>
    <row r="47" spans="2:7" ht="12">
      <c r="B47" s="338" t="s">
        <v>190</v>
      </c>
      <c r="C47" s="338"/>
      <c r="D47" s="338"/>
      <c r="E47" s="338"/>
      <c r="F47" s="338"/>
      <c r="G47" s="338"/>
    </row>
    <row r="48" spans="2:7" ht="12">
      <c r="B48" s="338"/>
      <c r="C48" s="338"/>
      <c r="D48" s="338"/>
      <c r="E48" s="338"/>
      <c r="F48" s="338"/>
      <c r="G48" s="338"/>
    </row>
  </sheetData>
  <mergeCells count="2">
    <mergeCell ref="B47:G48"/>
    <mergeCell ref="F21:K21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G20" sqref="G20"/>
    </sheetView>
  </sheetViews>
  <sheetFormatPr defaultColWidth="11.421875" defaultRowHeight="12.75"/>
  <cols>
    <col min="1" max="1" width="16.421875" style="0" customWidth="1"/>
    <col min="2" max="2" width="12.140625" style="0" customWidth="1"/>
    <col min="3" max="6" width="9.00390625" style="0" customWidth="1"/>
    <col min="7" max="7" width="11.140625" style="0" customWidth="1"/>
    <col min="8" max="8" width="3.140625" style="0" customWidth="1"/>
    <col min="9" max="9" width="11.140625" style="0" customWidth="1"/>
    <col min="10" max="10" width="9.28125" style="0" bestFit="1" customWidth="1"/>
    <col min="11" max="16384" width="8.8515625" style="0" customWidth="1"/>
  </cols>
  <sheetData>
    <row r="1" ht="12">
      <c r="A1" s="1" t="s">
        <v>60</v>
      </c>
    </row>
    <row r="3" spans="1:6" ht="12">
      <c r="A3" s="40"/>
      <c r="B3" s="76"/>
      <c r="C3" s="296" t="s">
        <v>196</v>
      </c>
      <c r="D3" s="296"/>
      <c r="E3" s="347" t="s">
        <v>197</v>
      </c>
      <c r="F3" s="297"/>
    </row>
    <row r="4" spans="1:10" ht="12">
      <c r="A4" s="295" t="s">
        <v>45</v>
      </c>
      <c r="B4" s="348"/>
      <c r="C4" s="32" t="s">
        <v>198</v>
      </c>
      <c r="D4" s="9" t="s">
        <v>199</v>
      </c>
      <c r="E4" s="9" t="s">
        <v>198</v>
      </c>
      <c r="F4" s="9" t="s">
        <v>199</v>
      </c>
      <c r="G4" s="4"/>
      <c r="H4" s="4"/>
      <c r="I4" s="4"/>
      <c r="J4" s="4"/>
    </row>
    <row r="5" spans="1:10" ht="12">
      <c r="A5" s="349" t="s">
        <v>54</v>
      </c>
      <c r="B5" s="350"/>
      <c r="C5" s="35">
        <v>2</v>
      </c>
      <c r="D5" s="34">
        <v>4</v>
      </c>
      <c r="E5" s="34">
        <v>3</v>
      </c>
      <c r="F5" s="34">
        <v>7</v>
      </c>
      <c r="G5" s="4"/>
      <c r="H5" s="4"/>
      <c r="I5" s="4"/>
      <c r="J5" s="4"/>
    </row>
    <row r="6" spans="1:10" ht="12">
      <c r="A6" s="5" t="s">
        <v>63</v>
      </c>
      <c r="B6" s="6"/>
      <c r="C6" s="24"/>
      <c r="D6" s="24"/>
      <c r="E6" s="24"/>
      <c r="F6" s="24"/>
      <c r="G6" s="11" t="s">
        <v>104</v>
      </c>
      <c r="H6" s="216"/>
      <c r="I6" s="11" t="s">
        <v>61</v>
      </c>
      <c r="J6" s="12" t="s">
        <v>62</v>
      </c>
    </row>
    <row r="7" spans="1:10" ht="12">
      <c r="A7" s="279" t="s">
        <v>55</v>
      </c>
      <c r="B7" s="280"/>
      <c r="C7" s="26">
        <v>0</v>
      </c>
      <c r="D7" s="117">
        <v>1</v>
      </c>
      <c r="E7" s="10">
        <v>0</v>
      </c>
      <c r="F7" s="117">
        <v>1</v>
      </c>
      <c r="G7" s="93">
        <f>C7*B12+D7*B13+E7*B14+F7*B15</f>
        <v>0</v>
      </c>
      <c r="H7" s="225" t="s">
        <v>101</v>
      </c>
      <c r="I7" s="104">
        <v>300</v>
      </c>
      <c r="J7" s="93">
        <f>I7-G7</f>
        <v>300</v>
      </c>
    </row>
    <row r="8" spans="1:10" ht="12">
      <c r="A8" s="281" t="s">
        <v>56</v>
      </c>
      <c r="B8" s="282"/>
      <c r="C8" s="118">
        <v>6</v>
      </c>
      <c r="D8" s="117">
        <v>15</v>
      </c>
      <c r="E8" s="10">
        <v>0</v>
      </c>
      <c r="F8" s="10">
        <v>0</v>
      </c>
      <c r="G8" s="93">
        <f>C8*B12+D8*B13+E8*B14+F8*B15</f>
        <v>1200</v>
      </c>
      <c r="H8" s="225" t="s">
        <v>101</v>
      </c>
      <c r="I8" s="104">
        <v>1200</v>
      </c>
      <c r="J8" s="98">
        <f>I8-G8</f>
        <v>0</v>
      </c>
    </row>
    <row r="9" spans="1:10" ht="12">
      <c r="A9" s="281" t="s">
        <v>57</v>
      </c>
      <c r="B9" s="282"/>
      <c r="C9" s="26">
        <v>0</v>
      </c>
      <c r="D9" s="10">
        <v>0</v>
      </c>
      <c r="E9" s="117">
        <v>5</v>
      </c>
      <c r="F9" s="117">
        <v>12</v>
      </c>
      <c r="G9" s="93">
        <f>C9*B12+D9*B13+E9*B14+F9*B15</f>
        <v>2400</v>
      </c>
      <c r="H9" s="225" t="s">
        <v>101</v>
      </c>
      <c r="I9" s="104">
        <v>2400</v>
      </c>
      <c r="J9" s="98">
        <f>I9-G9</f>
        <v>0</v>
      </c>
    </row>
    <row r="10" spans="1:10" ht="12">
      <c r="A10" s="4"/>
      <c r="B10" s="4"/>
      <c r="C10" s="15"/>
      <c r="D10" s="15"/>
      <c r="E10" s="15"/>
      <c r="F10" s="15"/>
      <c r="G10" s="4"/>
      <c r="H10" s="4"/>
      <c r="I10" s="15"/>
      <c r="J10" s="4"/>
    </row>
    <row r="11" spans="1:10" ht="12.75" thickBot="1">
      <c r="A11" s="14" t="s">
        <v>58</v>
      </c>
      <c r="B11" s="4"/>
      <c r="C11" s="4"/>
      <c r="D11" s="4"/>
      <c r="E11" s="4"/>
      <c r="F11" s="4"/>
      <c r="G11" s="4"/>
      <c r="H11" s="4"/>
      <c r="I11" s="4"/>
      <c r="J11" s="4"/>
    </row>
    <row r="12" spans="1:10" ht="12">
      <c r="A12" s="16" t="s">
        <v>156</v>
      </c>
      <c r="B12" s="213">
        <v>200</v>
      </c>
      <c r="C12" s="14" t="s">
        <v>59</v>
      </c>
      <c r="D12" s="4"/>
      <c r="E12" s="4"/>
      <c r="F12" s="4"/>
      <c r="G12" s="4"/>
      <c r="H12" s="4"/>
      <c r="I12" s="4"/>
      <c r="J12" s="4"/>
    </row>
    <row r="13" spans="1:3" ht="12">
      <c r="A13" s="17" t="s">
        <v>157</v>
      </c>
      <c r="B13" s="214">
        <v>0</v>
      </c>
      <c r="C13" s="36" t="s">
        <v>59</v>
      </c>
    </row>
    <row r="14" spans="1:3" ht="12">
      <c r="A14" s="18" t="s">
        <v>158</v>
      </c>
      <c r="B14" s="214">
        <v>480</v>
      </c>
      <c r="C14" s="36" t="s">
        <v>59</v>
      </c>
    </row>
    <row r="15" spans="1:3" ht="12.75" thickBot="1">
      <c r="A15" s="25" t="s">
        <v>159</v>
      </c>
      <c r="B15" s="215">
        <v>0</v>
      </c>
      <c r="C15" s="39" t="s">
        <v>59</v>
      </c>
    </row>
    <row r="16" spans="1:3" ht="12">
      <c r="A16" s="25" t="s">
        <v>160</v>
      </c>
      <c r="B16" s="105">
        <f>C5*B12+D5*B13+E5*B14+F5*B15</f>
        <v>1840</v>
      </c>
      <c r="C16" s="39" t="s">
        <v>179</v>
      </c>
    </row>
  </sheetData>
  <mergeCells count="7">
    <mergeCell ref="A8:B8"/>
    <mergeCell ref="A9:B9"/>
    <mergeCell ref="C3:D3"/>
    <mergeCell ref="E3:F3"/>
    <mergeCell ref="A4:B4"/>
    <mergeCell ref="A5:B5"/>
    <mergeCell ref="A7:B7"/>
  </mergeCells>
  <printOptions gridLines="1"/>
  <pageMargins left="0.75" right="0.75" top="1" bottom="1" header="0.5" footer="0.5"/>
  <pageSetup horizontalDpi="300" verticalDpi="300" orientation="portrait" scale="130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B13" activeCellId="1" sqref="C4:E4 B13"/>
    </sheetView>
  </sheetViews>
  <sheetFormatPr defaultColWidth="11.421875" defaultRowHeight="12.75"/>
  <cols>
    <col min="1" max="1" width="14.00390625" style="0" customWidth="1"/>
    <col min="2" max="2" width="11.28125" style="0" customWidth="1"/>
    <col min="3" max="6" width="8.8515625" style="0" customWidth="1"/>
    <col min="7" max="7" width="2.8515625" style="0" customWidth="1"/>
    <col min="8" max="8" width="8.8515625" style="0" customWidth="1"/>
    <col min="9" max="9" width="11.28125" style="0" customWidth="1"/>
    <col min="10" max="16384" width="8.8515625" style="0" customWidth="1"/>
  </cols>
  <sheetData>
    <row r="1" ht="12">
      <c r="A1" s="1" t="s">
        <v>86</v>
      </c>
    </row>
    <row r="3" spans="1:9" ht="12">
      <c r="A3" s="2" t="s">
        <v>75</v>
      </c>
      <c r="B3" s="3"/>
      <c r="C3" s="10" t="s">
        <v>76</v>
      </c>
      <c r="D3" s="10" t="s">
        <v>77</v>
      </c>
      <c r="E3" s="10" t="s">
        <v>78</v>
      </c>
      <c r="F3" s="4"/>
      <c r="G3" s="4"/>
      <c r="H3" s="4"/>
      <c r="I3" s="4"/>
    </row>
    <row r="4" spans="1:9" ht="12">
      <c r="A4" s="5" t="s">
        <v>79</v>
      </c>
      <c r="B4" s="6"/>
      <c r="C4" s="351">
        <v>4</v>
      </c>
      <c r="D4" s="351">
        <v>3</v>
      </c>
      <c r="E4" s="351">
        <v>2</v>
      </c>
      <c r="F4" s="4"/>
      <c r="G4" s="4"/>
      <c r="H4" s="4"/>
      <c r="I4" s="4"/>
    </row>
    <row r="5" spans="1:9" ht="12">
      <c r="A5" s="7" t="s">
        <v>80</v>
      </c>
      <c r="B5" s="8"/>
      <c r="C5" s="13"/>
      <c r="D5" s="6"/>
      <c r="E5" s="24"/>
      <c r="F5" s="11" t="s">
        <v>104</v>
      </c>
      <c r="G5" s="217"/>
      <c r="H5" s="11" t="s">
        <v>81</v>
      </c>
      <c r="I5" s="12" t="s">
        <v>82</v>
      </c>
    </row>
    <row r="6" spans="1:9" ht="12">
      <c r="A6" s="279" t="s">
        <v>83</v>
      </c>
      <c r="B6" s="280"/>
      <c r="C6" s="10">
        <v>2</v>
      </c>
      <c r="D6" s="10">
        <v>4</v>
      </c>
      <c r="E6" s="10">
        <v>1</v>
      </c>
      <c r="F6" s="10">
        <f>C6*B10+D6*B11+E6*B12</f>
        <v>16</v>
      </c>
      <c r="G6" s="222" t="s">
        <v>102</v>
      </c>
      <c r="H6" s="10">
        <v>16</v>
      </c>
      <c r="I6" s="10">
        <f>H6-F6</f>
        <v>0</v>
      </c>
    </row>
    <row r="7" spans="1:9" ht="12">
      <c r="A7" s="281" t="s">
        <v>84</v>
      </c>
      <c r="B7" s="282"/>
      <c r="C7" s="9">
        <v>3</v>
      </c>
      <c r="D7" s="9">
        <v>2</v>
      </c>
      <c r="E7" s="9">
        <v>1</v>
      </c>
      <c r="F7" s="10">
        <f>C7*B10+D7*B11+E7*B12</f>
        <v>12</v>
      </c>
      <c r="G7" s="223" t="s">
        <v>102</v>
      </c>
      <c r="H7" s="9">
        <v>12</v>
      </c>
      <c r="I7" s="10">
        <f>H7-F7</f>
        <v>0</v>
      </c>
    </row>
    <row r="8" spans="1:9" ht="12">
      <c r="A8" s="4"/>
      <c r="B8" s="4"/>
      <c r="C8" s="15"/>
      <c r="D8" s="15"/>
      <c r="E8" s="15"/>
      <c r="F8" s="4"/>
      <c r="G8" s="4"/>
      <c r="H8" s="15"/>
      <c r="I8" s="4"/>
    </row>
    <row r="9" spans="1:9" ht="12.75" thickBot="1">
      <c r="A9" s="119" t="s">
        <v>103</v>
      </c>
      <c r="B9" s="4"/>
      <c r="C9" s="4"/>
      <c r="D9" s="4"/>
      <c r="E9" s="4"/>
      <c r="F9" s="4"/>
      <c r="G9" s="4"/>
      <c r="H9" s="4"/>
      <c r="I9" s="4"/>
    </row>
    <row r="10" spans="1:9" ht="12">
      <c r="A10" s="16" t="s">
        <v>134</v>
      </c>
      <c r="B10" s="180">
        <v>2</v>
      </c>
      <c r="C10" s="14"/>
      <c r="D10" s="4"/>
      <c r="E10" s="4"/>
      <c r="F10" s="4"/>
      <c r="G10" s="4"/>
      <c r="H10" s="4"/>
      <c r="I10" s="4"/>
    </row>
    <row r="11" spans="1:3" ht="12">
      <c r="A11" s="17" t="s">
        <v>135</v>
      </c>
      <c r="B11" s="181">
        <v>3</v>
      </c>
      <c r="C11" s="36"/>
    </row>
    <row r="12" spans="1:3" ht="12.75" thickBot="1">
      <c r="A12" s="17" t="s">
        <v>133</v>
      </c>
      <c r="B12" s="182">
        <v>0</v>
      </c>
      <c r="C12" s="36"/>
    </row>
    <row r="13" spans="1:3" ht="12">
      <c r="A13" s="18" t="s">
        <v>136</v>
      </c>
      <c r="B13" s="352">
        <f>C4*B10+D4*B11+E4*B12</f>
        <v>17</v>
      </c>
      <c r="C13" s="36" t="s">
        <v>85</v>
      </c>
    </row>
  </sheetData>
  <mergeCells count="2">
    <mergeCell ref="A6:B6"/>
    <mergeCell ref="A7:B7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I6" activeCellId="2" sqref="F6 H6 I6"/>
    </sheetView>
  </sheetViews>
  <sheetFormatPr defaultColWidth="11.421875" defaultRowHeight="12.75"/>
  <cols>
    <col min="1" max="1" width="14.421875" style="0" customWidth="1"/>
    <col min="2" max="2" width="10.28125" style="0" customWidth="1"/>
    <col min="3" max="3" width="12.00390625" style="0" customWidth="1"/>
    <col min="4" max="4" width="12.140625" style="0" customWidth="1"/>
    <col min="5" max="5" width="10.28125" style="0" customWidth="1"/>
    <col min="6" max="6" width="9.8515625" style="0" customWidth="1"/>
    <col min="7" max="7" width="3.00390625" style="0" customWidth="1"/>
    <col min="8" max="8" width="9.421875" style="0" customWidth="1"/>
    <col min="9" max="16384" width="8.8515625" style="0" customWidth="1"/>
  </cols>
  <sheetData>
    <row r="1" ht="12">
      <c r="A1" s="1" t="s">
        <v>93</v>
      </c>
    </row>
    <row r="3" spans="1:9" ht="12">
      <c r="A3" s="2" t="s">
        <v>64</v>
      </c>
      <c r="B3" s="3"/>
      <c r="C3" s="10" t="s">
        <v>87</v>
      </c>
      <c r="D3" s="10" t="s">
        <v>88</v>
      </c>
      <c r="E3" s="10" t="s">
        <v>89</v>
      </c>
      <c r="F3" s="4"/>
      <c r="G3" s="4"/>
      <c r="H3" s="4"/>
      <c r="I3" s="4"/>
    </row>
    <row r="4" spans="1:9" ht="12">
      <c r="A4" s="5" t="s">
        <v>90</v>
      </c>
      <c r="B4" s="6"/>
      <c r="C4" s="351">
        <v>8</v>
      </c>
      <c r="D4" s="351">
        <v>10</v>
      </c>
      <c r="E4" s="351">
        <v>7</v>
      </c>
      <c r="F4" s="4"/>
      <c r="G4" s="4"/>
      <c r="H4" s="4"/>
      <c r="I4" s="4"/>
    </row>
    <row r="5" spans="1:9" ht="12">
      <c r="A5" s="7" t="s">
        <v>63</v>
      </c>
      <c r="B5" s="8"/>
      <c r="C5" s="13"/>
      <c r="D5" s="6"/>
      <c r="E5" s="24"/>
      <c r="F5" s="11" t="s">
        <v>104</v>
      </c>
      <c r="G5" s="216"/>
      <c r="H5" s="11" t="s">
        <v>61</v>
      </c>
      <c r="I5" s="12" t="s">
        <v>62</v>
      </c>
    </row>
    <row r="6" spans="1:9" ht="12">
      <c r="A6" s="279" t="s">
        <v>91</v>
      </c>
      <c r="B6" s="280"/>
      <c r="C6" s="26">
        <v>7</v>
      </c>
      <c r="D6" s="10">
        <v>10</v>
      </c>
      <c r="E6" s="10">
        <v>5</v>
      </c>
      <c r="F6" s="114">
        <f>C6*B13+D6*B14+E6*B15</f>
        <v>2000</v>
      </c>
      <c r="G6" s="224" t="s">
        <v>101</v>
      </c>
      <c r="H6" s="113">
        <v>2000</v>
      </c>
      <c r="I6" s="114">
        <f>H6-F6</f>
        <v>0</v>
      </c>
    </row>
    <row r="7" spans="1:9" ht="12">
      <c r="A7" s="281" t="s">
        <v>70</v>
      </c>
      <c r="B7" s="282"/>
      <c r="C7" s="9">
        <v>2</v>
      </c>
      <c r="D7" s="9">
        <v>3</v>
      </c>
      <c r="E7" s="9">
        <v>2</v>
      </c>
      <c r="F7" s="28">
        <f>C7*B13+D7*B14+E7*B15</f>
        <v>657.1428571428571</v>
      </c>
      <c r="G7" s="224" t="s">
        <v>101</v>
      </c>
      <c r="H7" s="22">
        <v>660</v>
      </c>
      <c r="I7" s="26">
        <f>H7-F7</f>
        <v>2.8571428571428896</v>
      </c>
    </row>
    <row r="8" spans="1:9" ht="12">
      <c r="A8" s="283" t="s">
        <v>144</v>
      </c>
      <c r="B8" s="88" t="s">
        <v>141</v>
      </c>
      <c r="C8" s="21">
        <v>1</v>
      </c>
      <c r="D8" s="10">
        <v>0</v>
      </c>
      <c r="E8" s="21">
        <v>0</v>
      </c>
      <c r="F8" s="28">
        <f>C8*B13+D8*B14+E8*B15</f>
        <v>178.57142857142856</v>
      </c>
      <c r="G8" s="224" t="s">
        <v>101</v>
      </c>
      <c r="H8" s="22">
        <v>200</v>
      </c>
      <c r="I8" s="34">
        <f>H8-F8</f>
        <v>21.428571428571445</v>
      </c>
    </row>
    <row r="9" spans="1:9" ht="12">
      <c r="A9" s="284"/>
      <c r="B9" s="70" t="s">
        <v>142</v>
      </c>
      <c r="C9" s="30">
        <v>0</v>
      </c>
      <c r="D9" s="21">
        <v>1</v>
      </c>
      <c r="E9" s="10">
        <v>0</v>
      </c>
      <c r="F9" s="28">
        <f>C9*B13+D9*B14+E9*B15</f>
        <v>0</v>
      </c>
      <c r="G9" s="224" t="s">
        <v>101</v>
      </c>
      <c r="H9" s="22">
        <v>300</v>
      </c>
      <c r="I9" s="34">
        <f>H9-F9</f>
        <v>300</v>
      </c>
    </row>
    <row r="10" spans="1:9" ht="12">
      <c r="A10" s="285"/>
      <c r="B10" s="37" t="s">
        <v>143</v>
      </c>
      <c r="C10" s="9">
        <v>0</v>
      </c>
      <c r="D10" s="37">
        <v>0</v>
      </c>
      <c r="E10" s="9">
        <v>1</v>
      </c>
      <c r="F10" s="28">
        <f>C10*B13+D10*B14+E10*B15</f>
        <v>150</v>
      </c>
      <c r="G10" s="224" t="s">
        <v>101</v>
      </c>
      <c r="H10" s="22">
        <v>150</v>
      </c>
      <c r="I10" s="34">
        <f>H10-F10</f>
        <v>0</v>
      </c>
    </row>
    <row r="11" spans="1:9" ht="12">
      <c r="A11" s="4"/>
      <c r="B11" s="4"/>
      <c r="C11" s="15"/>
      <c r="D11" s="15"/>
      <c r="E11" s="15"/>
      <c r="F11" s="4"/>
      <c r="G11" s="4"/>
      <c r="H11" s="15"/>
      <c r="I11" s="4"/>
    </row>
    <row r="12" spans="1:9" ht="12.75" thickBot="1">
      <c r="A12" s="14" t="s">
        <v>72</v>
      </c>
      <c r="B12" s="4"/>
      <c r="C12" s="4"/>
      <c r="D12" s="4"/>
      <c r="E12" s="4"/>
      <c r="F12" s="4"/>
      <c r="G12" s="4"/>
      <c r="H12" s="4"/>
      <c r="I12" s="4"/>
    </row>
    <row r="13" spans="1:9" ht="12">
      <c r="A13" s="16" t="s">
        <v>137</v>
      </c>
      <c r="B13" s="177">
        <v>178.57142857142856</v>
      </c>
      <c r="C13" s="14"/>
      <c r="D13" s="4"/>
      <c r="E13" s="4"/>
      <c r="F13" s="4"/>
      <c r="G13" s="4"/>
      <c r="H13" s="4"/>
      <c r="I13" s="4"/>
    </row>
    <row r="14" spans="1:3" ht="12">
      <c r="A14" s="17" t="s">
        <v>138</v>
      </c>
      <c r="B14" s="178">
        <v>0</v>
      </c>
      <c r="C14" s="36"/>
    </row>
    <row r="15" spans="1:3" ht="12.75" thickBot="1">
      <c r="A15" s="18" t="s">
        <v>139</v>
      </c>
      <c r="B15" s="179">
        <v>150</v>
      </c>
      <c r="C15" s="36"/>
    </row>
    <row r="16" spans="1:2" ht="12">
      <c r="A16" s="25" t="s">
        <v>140</v>
      </c>
      <c r="B16" s="110">
        <f>C4*B13+D4*B14+E4*B15</f>
        <v>2478.5714285714284</v>
      </c>
    </row>
  </sheetData>
  <mergeCells count="3">
    <mergeCell ref="A6:B6"/>
    <mergeCell ref="A7:B7"/>
    <mergeCell ref="A8:A10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showZeros="0" workbookViewId="0" topLeftCell="A1">
      <selection activeCell="F25" activeCellId="4" sqref="D5:G5 H7 J7 K7 F25:G26"/>
    </sheetView>
  </sheetViews>
  <sheetFormatPr defaultColWidth="11.421875" defaultRowHeight="12.75"/>
  <cols>
    <col min="1" max="1" width="11.421875" style="0" customWidth="1"/>
    <col min="2" max="3" width="10.28125" style="0" customWidth="1"/>
    <col min="4" max="4" width="12.00390625" style="0" customWidth="1"/>
    <col min="5" max="5" width="12.140625" style="0" customWidth="1"/>
    <col min="6" max="6" width="11.28125" style="0" customWidth="1"/>
    <col min="7" max="7" width="11.7109375" style="0" customWidth="1"/>
    <col min="8" max="8" width="9.421875" style="0" customWidth="1"/>
    <col min="9" max="9" width="3.00390625" style="0" customWidth="1"/>
    <col min="10" max="10" width="9.8515625" style="0" customWidth="1"/>
    <col min="11" max="16384" width="8.8515625" style="0" customWidth="1"/>
  </cols>
  <sheetData>
    <row r="1" ht="12">
      <c r="A1" s="1" t="s">
        <v>122</v>
      </c>
    </row>
    <row r="3" spans="1:11" ht="12">
      <c r="A3" s="291" t="s">
        <v>94</v>
      </c>
      <c r="B3" s="292"/>
      <c r="C3" s="76"/>
      <c r="D3" s="30" t="s">
        <v>95</v>
      </c>
      <c r="E3" s="10" t="s">
        <v>95</v>
      </c>
      <c r="F3" s="10" t="s">
        <v>96</v>
      </c>
      <c r="G3" s="38" t="s">
        <v>96</v>
      </c>
      <c r="H3" s="4"/>
      <c r="I3" s="4"/>
      <c r="J3" s="4"/>
      <c r="K3" s="4"/>
    </row>
    <row r="4" spans="1:11" ht="12">
      <c r="A4" s="293" t="s">
        <v>97</v>
      </c>
      <c r="B4" s="294"/>
      <c r="C4" s="90"/>
      <c r="D4" s="32" t="s">
        <v>98</v>
      </c>
      <c r="E4" s="9" t="s">
        <v>99</v>
      </c>
      <c r="F4" s="9" t="s">
        <v>98</v>
      </c>
      <c r="G4" s="10" t="s">
        <v>99</v>
      </c>
      <c r="H4" s="4"/>
      <c r="I4" s="4"/>
      <c r="J4" s="4"/>
      <c r="K4" s="4"/>
    </row>
    <row r="5" spans="1:11" ht="12">
      <c r="A5" s="293" t="s">
        <v>0</v>
      </c>
      <c r="B5" s="294"/>
      <c r="C5" s="90"/>
      <c r="D5" s="353">
        <v>7</v>
      </c>
      <c r="E5" s="351">
        <v>5</v>
      </c>
      <c r="F5" s="351">
        <v>5</v>
      </c>
      <c r="G5" s="351">
        <v>4</v>
      </c>
      <c r="H5" s="4"/>
      <c r="I5" s="4"/>
      <c r="J5" s="4"/>
      <c r="K5" s="4"/>
    </row>
    <row r="6" spans="1:11" ht="12">
      <c r="A6" s="295" t="s">
        <v>63</v>
      </c>
      <c r="B6" s="258"/>
      <c r="C6" s="111"/>
      <c r="D6" s="111"/>
      <c r="E6" s="6"/>
      <c r="F6" s="24"/>
      <c r="G6" s="24"/>
      <c r="H6" s="11" t="s">
        <v>104</v>
      </c>
      <c r="I6" s="216"/>
      <c r="J6" s="11" t="s">
        <v>61</v>
      </c>
      <c r="K6" s="12" t="s">
        <v>62</v>
      </c>
    </row>
    <row r="7" spans="1:11" ht="12">
      <c r="A7" s="290" t="s">
        <v>91</v>
      </c>
      <c r="B7" s="290"/>
      <c r="C7" s="290"/>
      <c r="D7" s="118">
        <v>2</v>
      </c>
      <c r="E7" s="117">
        <v>4</v>
      </c>
      <c r="F7" s="117">
        <v>2</v>
      </c>
      <c r="G7" s="117">
        <v>3</v>
      </c>
      <c r="H7" s="114">
        <f>D7*C14+E7*C15+F7*C16+G7*C17</f>
        <v>29000</v>
      </c>
      <c r="I7" s="225" t="s">
        <v>101</v>
      </c>
      <c r="J7" s="113">
        <v>45000</v>
      </c>
      <c r="K7" s="114">
        <f>J7-H7</f>
        <v>16000</v>
      </c>
    </row>
    <row r="8" spans="1:11" ht="12">
      <c r="A8" s="287" t="s">
        <v>1</v>
      </c>
      <c r="B8" s="287"/>
      <c r="C8" s="287"/>
      <c r="D8" s="136">
        <v>1</v>
      </c>
      <c r="E8" s="135">
        <v>1</v>
      </c>
      <c r="F8" s="31">
        <v>0</v>
      </c>
      <c r="G8" s="10">
        <v>0</v>
      </c>
      <c r="H8" s="93">
        <f>D8*C14+E8*C15+F8*C16+G8*C17</f>
        <v>6000</v>
      </c>
      <c r="I8" s="225" t="s">
        <v>101</v>
      </c>
      <c r="J8" s="91">
        <v>6000</v>
      </c>
      <c r="K8" s="93">
        <f>J8-H8</f>
        <v>0</v>
      </c>
    </row>
    <row r="9" spans="1:11" ht="12">
      <c r="A9" s="287" t="s">
        <v>2</v>
      </c>
      <c r="B9" s="287"/>
      <c r="C9" s="287"/>
      <c r="D9" s="21">
        <v>0</v>
      </c>
      <c r="E9" s="10">
        <v>0</v>
      </c>
      <c r="F9" s="137">
        <v>1</v>
      </c>
      <c r="G9" s="117">
        <v>1</v>
      </c>
      <c r="H9" s="93">
        <f>D9*C14+E9*C15+F9*C16+G9*C17</f>
        <v>5000</v>
      </c>
      <c r="I9" s="225" t="s">
        <v>101</v>
      </c>
      <c r="J9" s="91">
        <v>7000</v>
      </c>
      <c r="K9" s="93">
        <f>J9-H9</f>
        <v>2000</v>
      </c>
    </row>
    <row r="10" spans="1:11" ht="12">
      <c r="A10" s="287" t="s">
        <v>3</v>
      </c>
      <c r="B10" s="287"/>
      <c r="C10" s="287"/>
      <c r="D10" s="117">
        <v>1</v>
      </c>
      <c r="E10" s="21">
        <v>0</v>
      </c>
      <c r="F10" s="138">
        <v>1</v>
      </c>
      <c r="G10" s="10">
        <v>0</v>
      </c>
      <c r="H10" s="93">
        <f>D10*C14+E10*C15+F10*C16+G10*C17</f>
        <v>5000</v>
      </c>
      <c r="I10" s="225" t="s">
        <v>101</v>
      </c>
      <c r="J10" s="91">
        <v>5000</v>
      </c>
      <c r="K10" s="93">
        <f>J10-H10</f>
        <v>0</v>
      </c>
    </row>
    <row r="11" spans="1:11" ht="12">
      <c r="A11" s="287" t="s">
        <v>4</v>
      </c>
      <c r="B11" s="287"/>
      <c r="C11" s="287"/>
      <c r="D11" s="9">
        <v>0</v>
      </c>
      <c r="E11" s="139">
        <v>1</v>
      </c>
      <c r="F11" s="31">
        <v>0</v>
      </c>
      <c r="G11" s="117">
        <v>1</v>
      </c>
      <c r="H11" s="93">
        <f>D11*C14+E11*C15+F11*C16+G11*C17</f>
        <v>6000</v>
      </c>
      <c r="I11" s="225" t="s">
        <v>101</v>
      </c>
      <c r="J11" s="91">
        <v>6000</v>
      </c>
      <c r="K11" s="93">
        <f>J11-H11</f>
        <v>0</v>
      </c>
    </row>
    <row r="12" spans="2:11" ht="12">
      <c r="B12" s="4"/>
      <c r="C12" s="4"/>
      <c r="D12" s="15"/>
      <c r="E12" s="15"/>
      <c r="F12" s="15"/>
      <c r="G12" s="15"/>
      <c r="H12" s="15"/>
      <c r="I12" s="15"/>
      <c r="J12" s="4"/>
      <c r="K12" s="4"/>
    </row>
    <row r="13" spans="1:11" ht="12.75" thickBot="1">
      <c r="A13" s="288" t="s">
        <v>120</v>
      </c>
      <c r="B13" s="289"/>
      <c r="C13" s="4"/>
      <c r="D13" s="4"/>
      <c r="E13" s="4"/>
      <c r="F13" s="4"/>
      <c r="G13" s="4"/>
      <c r="H13" s="4"/>
      <c r="I13" s="4"/>
      <c r="J13" s="4"/>
      <c r="K13" s="4"/>
    </row>
    <row r="14" spans="1:11" ht="12">
      <c r="A14" s="283" t="s">
        <v>95</v>
      </c>
      <c r="B14" s="120" t="s">
        <v>145</v>
      </c>
      <c r="C14" s="183">
        <v>5000</v>
      </c>
      <c r="D14" s="14" t="s">
        <v>121</v>
      </c>
      <c r="E14" s="4"/>
      <c r="F14" s="4"/>
      <c r="G14" s="4"/>
      <c r="H14" s="4"/>
      <c r="I14" s="4"/>
      <c r="J14" s="4"/>
      <c r="K14" s="4"/>
    </row>
    <row r="15" spans="1:4" ht="12">
      <c r="A15" s="284"/>
      <c r="B15" s="121" t="s">
        <v>146</v>
      </c>
      <c r="C15" s="184">
        <v>1000</v>
      </c>
      <c r="D15" s="36" t="s">
        <v>121</v>
      </c>
    </row>
    <row r="16" spans="1:4" ht="12">
      <c r="A16" s="283" t="s">
        <v>96</v>
      </c>
      <c r="B16" s="120" t="s">
        <v>145</v>
      </c>
      <c r="C16" s="185">
        <v>0</v>
      </c>
      <c r="D16" s="36" t="s">
        <v>121</v>
      </c>
    </row>
    <row r="17" spans="1:4" ht="12.75" thickBot="1">
      <c r="A17" s="285"/>
      <c r="B17" s="122" t="s">
        <v>146</v>
      </c>
      <c r="C17" s="186">
        <v>5000</v>
      </c>
      <c r="D17" s="39" t="s">
        <v>121</v>
      </c>
    </row>
    <row r="18" spans="2:3" ht="12">
      <c r="B18" s="112" t="s">
        <v>140</v>
      </c>
      <c r="C18" s="110">
        <f>D5*C14+E5*C15+F5*C16+G5*C17</f>
        <v>60000</v>
      </c>
    </row>
    <row r="21" spans="2:11" ht="12">
      <c r="B21" s="286" t="s">
        <v>186</v>
      </c>
      <c r="C21" s="286"/>
      <c r="D21" s="286"/>
      <c r="E21" s="286"/>
      <c r="F21" s="286"/>
      <c r="G21" s="286"/>
      <c r="H21" s="286"/>
      <c r="I21" s="286"/>
      <c r="J21" s="286"/>
      <c r="K21" s="286"/>
    </row>
    <row r="23" spans="4:7" ht="12">
      <c r="D23" s="175" t="s">
        <v>182</v>
      </c>
      <c r="E23" s="161">
        <f>SUMPRODUCT(F35:G36,F25:G26)</f>
        <v>60000</v>
      </c>
      <c r="F23" s="296" t="s">
        <v>180</v>
      </c>
      <c r="G23" s="297"/>
    </row>
    <row r="24" spans="4:7" ht="12">
      <c r="D24" s="160"/>
      <c r="E24" s="162"/>
      <c r="F24" s="4" t="s">
        <v>95</v>
      </c>
      <c r="G24" s="90" t="s">
        <v>96</v>
      </c>
    </row>
    <row r="25" spans="4:7" ht="12">
      <c r="D25" s="143" t="s">
        <v>181</v>
      </c>
      <c r="E25" s="4" t="s">
        <v>98</v>
      </c>
      <c r="F25" s="114">
        <v>7</v>
      </c>
      <c r="G25" s="114">
        <v>5</v>
      </c>
    </row>
    <row r="26" spans="4:7" ht="12">
      <c r="D26" s="144"/>
      <c r="E26" s="6" t="s">
        <v>99</v>
      </c>
      <c r="F26" s="114">
        <v>5</v>
      </c>
      <c r="G26" s="114">
        <v>4</v>
      </c>
    </row>
    <row r="28" spans="4:11" ht="12">
      <c r="D28" s="175" t="s">
        <v>184</v>
      </c>
      <c r="E28" s="145"/>
      <c r="F28" s="296" t="s">
        <v>180</v>
      </c>
      <c r="G28" s="297"/>
      <c r="H28" s="288" t="s">
        <v>104</v>
      </c>
      <c r="I28" s="218"/>
      <c r="J28" s="289" t="s">
        <v>61</v>
      </c>
      <c r="K28" s="125" t="s">
        <v>183</v>
      </c>
    </row>
    <row r="29" spans="4:11" ht="12">
      <c r="D29" s="160"/>
      <c r="E29" s="146"/>
      <c r="F29" s="4" t="s">
        <v>95</v>
      </c>
      <c r="G29" s="90" t="s">
        <v>96</v>
      </c>
      <c r="H29" s="288"/>
      <c r="I29" s="216"/>
      <c r="J29" s="289"/>
      <c r="K29" s="125"/>
    </row>
    <row r="30" spans="4:11" ht="12">
      <c r="D30" s="143" t="s">
        <v>181</v>
      </c>
      <c r="E30" s="4" t="s">
        <v>98</v>
      </c>
      <c r="F30" s="92">
        <v>2</v>
      </c>
      <c r="G30" s="88">
        <v>2</v>
      </c>
      <c r="H30" s="147">
        <f>SUMPRODUCT(F35:G36,F30:G31)</f>
        <v>29000</v>
      </c>
      <c r="I30" s="126" t="s">
        <v>101</v>
      </c>
      <c r="J30" s="147">
        <v>45000</v>
      </c>
      <c r="K30" s="147">
        <f>J30-H30</f>
        <v>16000</v>
      </c>
    </row>
    <row r="31" spans="4:11" ht="12">
      <c r="D31" s="144"/>
      <c r="E31" s="6" t="s">
        <v>99</v>
      </c>
      <c r="F31" s="31">
        <v>4</v>
      </c>
      <c r="G31" s="32">
        <v>3</v>
      </c>
      <c r="H31" s="147"/>
      <c r="I31" s="127"/>
      <c r="J31" s="147"/>
      <c r="K31" s="147"/>
    </row>
    <row r="33" spans="2:11" ht="12">
      <c r="B33" s="141" t="s">
        <v>185</v>
      </c>
      <c r="C33" s="142"/>
      <c r="D33" s="175" t="s">
        <v>120</v>
      </c>
      <c r="E33" s="145"/>
      <c r="F33" s="296" t="s">
        <v>180</v>
      </c>
      <c r="G33" s="297"/>
      <c r="H33" s="288" t="s">
        <v>104</v>
      </c>
      <c r="I33" s="218"/>
      <c r="J33" s="289" t="s">
        <v>61</v>
      </c>
      <c r="K33" s="125" t="s">
        <v>183</v>
      </c>
    </row>
    <row r="34" spans="2:11" ht="12.75" thickBot="1">
      <c r="B34" s="141"/>
      <c r="C34" s="142"/>
      <c r="D34" s="160"/>
      <c r="E34" s="146"/>
      <c r="F34" s="4" t="s">
        <v>95</v>
      </c>
      <c r="G34" s="90" t="s">
        <v>96</v>
      </c>
      <c r="H34" s="125"/>
      <c r="I34" s="216"/>
      <c r="J34" s="125"/>
      <c r="K34" s="125"/>
    </row>
    <row r="35" spans="4:11" ht="12">
      <c r="D35" s="143" t="s">
        <v>181</v>
      </c>
      <c r="E35" s="4" t="s">
        <v>98</v>
      </c>
      <c r="F35" s="226">
        <v>5000</v>
      </c>
      <c r="G35" s="227">
        <v>0</v>
      </c>
      <c r="H35" s="97">
        <f>SUM(F35:G35)</f>
        <v>5000</v>
      </c>
      <c r="I35" s="225" t="s">
        <v>101</v>
      </c>
      <c r="J35" s="97">
        <v>5000</v>
      </c>
      <c r="K35" s="93">
        <f>J35-H35</f>
        <v>0</v>
      </c>
    </row>
    <row r="36" spans="4:11" ht="12.75" thickBot="1">
      <c r="D36" s="144"/>
      <c r="E36" s="6" t="s">
        <v>99</v>
      </c>
      <c r="F36" s="228">
        <v>1000</v>
      </c>
      <c r="G36" s="229">
        <v>5000</v>
      </c>
      <c r="H36" s="97">
        <f>SUM(F36:G36)</f>
        <v>6000</v>
      </c>
      <c r="I36" s="225" t="s">
        <v>101</v>
      </c>
      <c r="J36" s="97">
        <v>6000</v>
      </c>
      <c r="K36" s="93">
        <f>J36-H36</f>
        <v>0</v>
      </c>
    </row>
    <row r="37" spans="5:11" ht="12">
      <c r="E37" s="95" t="s">
        <v>104</v>
      </c>
      <c r="F37" s="98">
        <f>SUM(F35:F36)</f>
        <v>6000</v>
      </c>
      <c r="G37" s="98">
        <f>SUM(G35:G36)</f>
        <v>5000</v>
      </c>
      <c r="H37" s="94"/>
      <c r="I37" s="94"/>
      <c r="J37" s="94"/>
      <c r="K37" s="94"/>
    </row>
    <row r="38" spans="4:11" ht="12">
      <c r="D38" s="230" t="s">
        <v>101</v>
      </c>
      <c r="E38" s="95" t="s">
        <v>61</v>
      </c>
      <c r="F38" s="98">
        <v>6000</v>
      </c>
      <c r="G38" s="98">
        <v>7000</v>
      </c>
      <c r="H38" s="94"/>
      <c r="I38" s="94"/>
      <c r="J38" s="94"/>
      <c r="K38" s="94"/>
    </row>
    <row r="39" spans="5:11" ht="12">
      <c r="E39" s="95" t="s">
        <v>183</v>
      </c>
      <c r="F39" s="93">
        <f>F38-F37</f>
        <v>0</v>
      </c>
      <c r="G39" s="93">
        <f>G38-G37</f>
        <v>2000</v>
      </c>
      <c r="H39" s="94"/>
      <c r="I39" s="94"/>
      <c r="J39" s="94"/>
      <c r="K39" s="94"/>
    </row>
  </sheetData>
  <mergeCells count="34">
    <mergeCell ref="K33:K34"/>
    <mergeCell ref="F28:G28"/>
    <mergeCell ref="D30:D31"/>
    <mergeCell ref="K30:K31"/>
    <mergeCell ref="F33:G33"/>
    <mergeCell ref="F23:G23"/>
    <mergeCell ref="J28:J29"/>
    <mergeCell ref="H28:H29"/>
    <mergeCell ref="K28:K29"/>
    <mergeCell ref="D35:D36"/>
    <mergeCell ref="J30:J31"/>
    <mergeCell ref="H30:H31"/>
    <mergeCell ref="H33:H34"/>
    <mergeCell ref="J33:J34"/>
    <mergeCell ref="I30:I31"/>
    <mergeCell ref="D23:D24"/>
    <mergeCell ref="E23:E24"/>
    <mergeCell ref="B33:C34"/>
    <mergeCell ref="D25:D26"/>
    <mergeCell ref="D33:E34"/>
    <mergeCell ref="D28:E29"/>
    <mergeCell ref="A3:B3"/>
    <mergeCell ref="A4:B4"/>
    <mergeCell ref="A5:B5"/>
    <mergeCell ref="A6:B6"/>
    <mergeCell ref="A7:C7"/>
    <mergeCell ref="A8:C8"/>
    <mergeCell ref="A9:C9"/>
    <mergeCell ref="A10:C10"/>
    <mergeCell ref="B21:K21"/>
    <mergeCell ref="A11:C11"/>
    <mergeCell ref="A14:A15"/>
    <mergeCell ref="A16:A17"/>
    <mergeCell ref="A13:B13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C5" sqref="C5:E7"/>
    </sheetView>
  </sheetViews>
  <sheetFormatPr defaultColWidth="11.421875" defaultRowHeight="12.75"/>
  <cols>
    <col min="1" max="1" width="3.421875" style="0" customWidth="1"/>
    <col min="2" max="2" width="10.421875" style="17" customWidth="1"/>
    <col min="3" max="3" width="11.28125" style="0" customWidth="1"/>
    <col min="4" max="6" width="8.8515625" style="0" customWidth="1"/>
    <col min="7" max="7" width="3.421875" style="0" customWidth="1"/>
    <col min="8" max="16384" width="8.8515625" style="0" customWidth="1"/>
  </cols>
  <sheetData>
    <row r="1" ht="12">
      <c r="A1" s="1" t="s">
        <v>167</v>
      </c>
    </row>
    <row r="2" ht="12">
      <c r="A2" s="1"/>
    </row>
    <row r="3" spans="1:5" ht="12">
      <c r="A3" s="4"/>
      <c r="B3" s="116"/>
      <c r="C3" s="41"/>
      <c r="D3" s="42" t="s">
        <v>123</v>
      </c>
      <c r="E3" s="43"/>
    </row>
    <row r="4" spans="1:5" ht="12.75" thickBot="1">
      <c r="A4" s="4"/>
      <c r="B4" s="256" t="s">
        <v>168</v>
      </c>
      <c r="C4" s="59" t="s">
        <v>124</v>
      </c>
      <c r="D4" s="74" t="s">
        <v>125</v>
      </c>
      <c r="E4" s="59" t="s">
        <v>126</v>
      </c>
    </row>
    <row r="5" spans="1:5" ht="12">
      <c r="A5" s="148"/>
      <c r="B5" s="123" t="s">
        <v>162</v>
      </c>
      <c r="C5" s="378">
        <v>1800</v>
      </c>
      <c r="D5" s="379">
        <v>2100</v>
      </c>
      <c r="E5" s="380">
        <v>1600</v>
      </c>
    </row>
    <row r="6" spans="1:5" ht="12">
      <c r="A6" s="148"/>
      <c r="B6" s="123" t="s">
        <v>163</v>
      </c>
      <c r="C6" s="381">
        <v>1000</v>
      </c>
      <c r="D6" s="140">
        <v>700</v>
      </c>
      <c r="E6" s="382">
        <v>900</v>
      </c>
    </row>
    <row r="7" spans="1:5" ht="12.75" thickBot="1">
      <c r="A7" s="148"/>
      <c r="B7" s="123" t="s">
        <v>165</v>
      </c>
      <c r="C7" s="383">
        <v>1400</v>
      </c>
      <c r="D7" s="384">
        <v>800</v>
      </c>
      <c r="E7" s="385">
        <v>2200</v>
      </c>
    </row>
    <row r="8" ht="12">
      <c r="A8" s="255"/>
    </row>
    <row r="9" spans="1:7" ht="12">
      <c r="A9" s="4"/>
      <c r="G9" s="4"/>
    </row>
    <row r="10" spans="1:8" ht="12">
      <c r="A10" s="4"/>
      <c r="B10" s="116"/>
      <c r="C10" s="41"/>
      <c r="D10" s="42" t="s">
        <v>123</v>
      </c>
      <c r="E10" s="43"/>
      <c r="F10" s="44"/>
      <c r="G10" s="219"/>
      <c r="H10" s="38"/>
    </row>
    <row r="11" spans="1:8" ht="12.75" thickBot="1">
      <c r="A11" s="4"/>
      <c r="B11" s="53" t="s">
        <v>168</v>
      </c>
      <c r="C11" s="59" t="s">
        <v>124</v>
      </c>
      <c r="D11" s="74" t="s">
        <v>125</v>
      </c>
      <c r="E11" s="59" t="s">
        <v>126</v>
      </c>
      <c r="F11" s="47" t="s">
        <v>104</v>
      </c>
      <c r="G11" s="47"/>
      <c r="H11" s="47" t="s">
        <v>127</v>
      </c>
    </row>
    <row r="12" spans="1:8" ht="12">
      <c r="A12" s="148"/>
      <c r="B12" s="123" t="s">
        <v>162</v>
      </c>
      <c r="C12" s="187">
        <v>0</v>
      </c>
      <c r="D12" s="188">
        <v>30</v>
      </c>
      <c r="E12" s="189">
        <v>0</v>
      </c>
      <c r="F12" s="10">
        <f>C12+D12+E12</f>
        <v>30</v>
      </c>
      <c r="G12" s="231" t="s">
        <v>105</v>
      </c>
      <c r="H12" s="30">
        <v>30</v>
      </c>
    </row>
    <row r="13" spans="1:8" ht="12">
      <c r="A13" s="148"/>
      <c r="B13" s="123" t="s">
        <v>163</v>
      </c>
      <c r="C13" s="190">
        <v>30</v>
      </c>
      <c r="D13" s="191">
        <v>0</v>
      </c>
      <c r="E13" s="192">
        <v>0</v>
      </c>
      <c r="F13" s="49">
        <f>C13+D13+E13</f>
        <v>30</v>
      </c>
      <c r="G13" s="232" t="s">
        <v>105</v>
      </c>
      <c r="H13" s="70">
        <v>30</v>
      </c>
    </row>
    <row r="14" spans="1:8" ht="12.75" thickBot="1">
      <c r="A14" s="148"/>
      <c r="B14" s="123" t="s">
        <v>165</v>
      </c>
      <c r="C14" s="193">
        <v>0</v>
      </c>
      <c r="D14" s="194">
        <v>0</v>
      </c>
      <c r="E14" s="195">
        <v>30</v>
      </c>
      <c r="F14" s="10">
        <f>C14+D14+E14</f>
        <v>30</v>
      </c>
      <c r="G14" s="231" t="s">
        <v>105</v>
      </c>
      <c r="H14" s="30">
        <v>30</v>
      </c>
    </row>
    <row r="15" spans="1:5" ht="12">
      <c r="A15" s="170"/>
      <c r="B15" s="250" t="s">
        <v>128</v>
      </c>
      <c r="C15" s="10">
        <f>C12+C13+C14</f>
        <v>30</v>
      </c>
      <c r="D15" s="21">
        <f>D12+D13+D14</f>
        <v>30</v>
      </c>
      <c r="E15" s="10">
        <f>E12+E13+E14</f>
        <v>30</v>
      </c>
    </row>
    <row r="16" spans="1:5" ht="12">
      <c r="A16" s="254" t="s">
        <v>101</v>
      </c>
      <c r="B16" s="220" t="s">
        <v>166</v>
      </c>
      <c r="C16" s="9">
        <v>40</v>
      </c>
      <c r="D16" s="37">
        <v>60</v>
      </c>
      <c r="E16" s="9">
        <v>50</v>
      </c>
    </row>
    <row r="17" spans="1:8" ht="12">
      <c r="A17" s="257"/>
      <c r="B17" s="220" t="s">
        <v>140</v>
      </c>
      <c r="C17" s="109">
        <f>SUMPRODUCT(C5:E7,C12:E14)</f>
        <v>159000</v>
      </c>
      <c r="D17" s="52"/>
      <c r="E17" s="52"/>
      <c r="F17" s="52"/>
      <c r="G17" s="52"/>
      <c r="H17" s="52"/>
    </row>
    <row r="18" ht="12">
      <c r="A18" s="4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H6" sqref="H6:H12"/>
    </sheetView>
  </sheetViews>
  <sheetFormatPr defaultColWidth="11.421875" defaultRowHeight="12.75"/>
  <cols>
    <col min="1" max="1" width="16.421875" style="0" customWidth="1"/>
    <col min="2" max="2" width="12.140625" style="0" customWidth="1"/>
    <col min="3" max="3" width="12.00390625" style="0" customWidth="1"/>
    <col min="4" max="4" width="12.140625" style="0" customWidth="1"/>
    <col min="5" max="5" width="11.28125" style="0" customWidth="1"/>
    <col min="6" max="6" width="11.7109375" style="0" customWidth="1"/>
    <col min="7" max="7" width="11.140625" style="0" customWidth="1"/>
    <col min="8" max="8" width="2.421875" style="0" customWidth="1"/>
    <col min="9" max="9" width="11.140625" style="0" customWidth="1"/>
    <col min="10" max="10" width="9.28125" style="0" customWidth="1"/>
    <col min="11" max="16384" width="8.8515625" style="0" customWidth="1"/>
  </cols>
  <sheetData>
    <row r="1" ht="12">
      <c r="A1" s="1" t="s">
        <v>10</v>
      </c>
    </row>
    <row r="3" spans="1:10" ht="12">
      <c r="A3" s="2" t="s">
        <v>169</v>
      </c>
      <c r="B3" s="3"/>
      <c r="C3" s="10" t="s">
        <v>170</v>
      </c>
      <c r="D3" s="10" t="s">
        <v>171</v>
      </c>
      <c r="E3" s="10" t="s">
        <v>172</v>
      </c>
      <c r="F3" s="10" t="s">
        <v>173</v>
      </c>
      <c r="G3" s="4"/>
      <c r="H3" s="4"/>
      <c r="I3" s="4"/>
      <c r="J3" s="4"/>
    </row>
    <row r="4" spans="1:10" ht="12">
      <c r="A4" s="5" t="s">
        <v>174</v>
      </c>
      <c r="B4" s="6"/>
      <c r="C4" s="23">
        <v>0.02</v>
      </c>
      <c r="D4" s="23">
        <v>0.09</v>
      </c>
      <c r="E4" s="23">
        <v>0.06</v>
      </c>
      <c r="F4" s="23">
        <v>0.04</v>
      </c>
      <c r="G4" s="4"/>
      <c r="H4" s="4"/>
      <c r="I4" s="4"/>
      <c r="J4" s="4"/>
    </row>
    <row r="5" spans="1:10" ht="12">
      <c r="A5" s="7" t="s">
        <v>63</v>
      </c>
      <c r="B5" s="8"/>
      <c r="C5" s="13"/>
      <c r="D5" s="6"/>
      <c r="E5" s="24"/>
      <c r="F5" s="24"/>
      <c r="G5" s="11" t="s">
        <v>104</v>
      </c>
      <c r="H5" s="216"/>
      <c r="I5" s="11" t="s">
        <v>61</v>
      </c>
      <c r="J5" s="12" t="s">
        <v>62</v>
      </c>
    </row>
    <row r="6" spans="1:11" ht="12">
      <c r="A6" s="300" t="s">
        <v>175</v>
      </c>
      <c r="B6" s="301"/>
      <c r="C6" s="118">
        <v>1</v>
      </c>
      <c r="D6" s="117">
        <v>1</v>
      </c>
      <c r="E6" s="117">
        <v>1</v>
      </c>
      <c r="F6" s="117">
        <v>1</v>
      </c>
      <c r="G6" s="114">
        <f>C6*B15+D6*B16+E6*B17+F6*B18</f>
        <v>4000000</v>
      </c>
      <c r="H6" s="233" t="s">
        <v>105</v>
      </c>
      <c r="I6" s="113">
        <v>4000000</v>
      </c>
      <c r="J6" s="114">
        <f aca="true" t="shared" si="0" ref="J6:J12">I6-G6</f>
        <v>0</v>
      </c>
      <c r="K6" s="36" t="s">
        <v>11</v>
      </c>
    </row>
    <row r="7" spans="1:10" ht="12">
      <c r="A7" s="298" t="s">
        <v>176</v>
      </c>
      <c r="B7" s="299"/>
      <c r="C7" s="118">
        <v>1</v>
      </c>
      <c r="D7" s="10">
        <v>0</v>
      </c>
      <c r="E7" s="10">
        <v>0</v>
      </c>
      <c r="F7" s="10">
        <v>0</v>
      </c>
      <c r="G7" s="114">
        <f>C7*B15+D7*B16+E7*B17+F7*B18</f>
        <v>800000</v>
      </c>
      <c r="H7" s="233" t="s">
        <v>101</v>
      </c>
      <c r="I7" s="113">
        <v>1600000</v>
      </c>
      <c r="J7" s="114">
        <f t="shared" si="0"/>
        <v>800000</v>
      </c>
    </row>
    <row r="8" spans="1:10" ht="12">
      <c r="A8" s="298" t="s">
        <v>176</v>
      </c>
      <c r="B8" s="299"/>
      <c r="C8" s="26">
        <v>0</v>
      </c>
      <c r="D8" s="117">
        <v>1</v>
      </c>
      <c r="E8" s="10">
        <v>0</v>
      </c>
      <c r="F8" s="10">
        <v>0</v>
      </c>
      <c r="G8" s="114">
        <f>C8*B15+D8*B16+E8*B17+F8*B18</f>
        <v>1600000</v>
      </c>
      <c r="H8" s="233" t="s">
        <v>101</v>
      </c>
      <c r="I8" s="113">
        <v>1600000</v>
      </c>
      <c r="J8" s="114">
        <f t="shared" si="0"/>
        <v>0</v>
      </c>
    </row>
    <row r="9" spans="1:10" ht="12">
      <c r="A9" s="298" t="s">
        <v>176</v>
      </c>
      <c r="B9" s="299"/>
      <c r="C9" s="26">
        <v>0</v>
      </c>
      <c r="D9" s="10">
        <v>0</v>
      </c>
      <c r="E9" s="117">
        <v>1</v>
      </c>
      <c r="F9" s="10">
        <v>0</v>
      </c>
      <c r="G9" s="114">
        <f>C9*B15+D9*B16+E9*B17+F9*B18</f>
        <v>800000</v>
      </c>
      <c r="H9" s="233" t="s">
        <v>101</v>
      </c>
      <c r="I9" s="113">
        <v>1600000</v>
      </c>
      <c r="J9" s="114">
        <f t="shared" si="0"/>
        <v>800000</v>
      </c>
    </row>
    <row r="10" spans="1:10" ht="12">
      <c r="A10" s="298" t="s">
        <v>176</v>
      </c>
      <c r="B10" s="299"/>
      <c r="C10" s="26">
        <v>0</v>
      </c>
      <c r="D10" s="10">
        <v>0</v>
      </c>
      <c r="E10" s="10">
        <v>0</v>
      </c>
      <c r="F10" s="117">
        <v>1</v>
      </c>
      <c r="G10" s="114">
        <f>C10*B15+D10*B16+E10*B17+F10*B18</f>
        <v>800000</v>
      </c>
      <c r="H10" s="233" t="s">
        <v>101</v>
      </c>
      <c r="I10" s="113">
        <v>1600000</v>
      </c>
      <c r="J10" s="114">
        <f t="shared" si="0"/>
        <v>800000</v>
      </c>
    </row>
    <row r="11" spans="1:10" ht="12">
      <c r="A11" s="300" t="s">
        <v>177</v>
      </c>
      <c r="B11" s="301"/>
      <c r="C11" s="10">
        <v>0</v>
      </c>
      <c r="D11" s="117">
        <v>1</v>
      </c>
      <c r="E11" s="117">
        <v>-1</v>
      </c>
      <c r="F11" s="117">
        <v>-1</v>
      </c>
      <c r="G11" s="114">
        <f>C11*B15+D11*B16+E11*B17+F11*B18</f>
        <v>0</v>
      </c>
      <c r="H11" s="233" t="s">
        <v>101</v>
      </c>
      <c r="I11" s="113">
        <v>0</v>
      </c>
      <c r="J11" s="114">
        <f t="shared" si="0"/>
        <v>0</v>
      </c>
    </row>
    <row r="12" spans="1:10" ht="12">
      <c r="A12" s="300" t="s">
        <v>178</v>
      </c>
      <c r="B12" s="302"/>
      <c r="C12" s="117">
        <v>1</v>
      </c>
      <c r="D12" s="10">
        <v>0</v>
      </c>
      <c r="E12" s="117">
        <v>-1</v>
      </c>
      <c r="F12" s="10">
        <v>0</v>
      </c>
      <c r="G12" s="114">
        <f>C12*B15+D12*B16+E12*B17+F12*B18</f>
        <v>0</v>
      </c>
      <c r="H12" s="233" t="s">
        <v>101</v>
      </c>
      <c r="I12" s="113">
        <v>0</v>
      </c>
      <c r="J12" s="114">
        <f t="shared" si="0"/>
        <v>0</v>
      </c>
    </row>
    <row r="13" spans="1:10" ht="12">
      <c r="A13" s="4"/>
      <c r="B13" s="4"/>
      <c r="C13" s="15"/>
      <c r="D13" s="15"/>
      <c r="E13" s="15"/>
      <c r="F13" s="15"/>
      <c r="G13" s="4"/>
      <c r="H13" s="4"/>
      <c r="I13" s="15"/>
      <c r="J13" s="4"/>
    </row>
    <row r="14" spans="1:10" ht="12.75" thickBot="1">
      <c r="A14" s="14" t="s">
        <v>169</v>
      </c>
      <c r="B14" s="4"/>
      <c r="C14" s="4"/>
      <c r="D14" s="4"/>
      <c r="E14" s="4"/>
      <c r="F14" s="4"/>
      <c r="G14" s="4"/>
      <c r="H14" s="4"/>
      <c r="I14" s="4"/>
      <c r="J14" s="4"/>
    </row>
    <row r="15" spans="1:10" ht="12">
      <c r="A15" s="16" t="s">
        <v>147</v>
      </c>
      <c r="B15" s="196">
        <v>800000</v>
      </c>
      <c r="C15" s="14"/>
      <c r="D15" s="4"/>
      <c r="E15" s="4"/>
      <c r="F15" s="4"/>
      <c r="G15" s="4"/>
      <c r="H15" s="4"/>
      <c r="I15" s="4"/>
      <c r="J15" s="4"/>
    </row>
    <row r="16" spans="1:3" ht="12">
      <c r="A16" s="17" t="s">
        <v>148</v>
      </c>
      <c r="B16" s="197">
        <v>1600000</v>
      </c>
      <c r="C16" s="36"/>
    </row>
    <row r="17" spans="1:3" ht="12">
      <c r="A17" s="18" t="s">
        <v>149</v>
      </c>
      <c r="B17" s="197">
        <v>800000</v>
      </c>
      <c r="C17" s="36"/>
    </row>
    <row r="18" spans="1:3" ht="12.75" thickBot="1">
      <c r="A18" s="25" t="s">
        <v>150</v>
      </c>
      <c r="B18" s="198">
        <v>800000</v>
      </c>
      <c r="C18" s="39"/>
    </row>
    <row r="19" spans="1:3" ht="12">
      <c r="A19" s="25" t="s">
        <v>151</v>
      </c>
      <c r="B19" s="108">
        <f>C4*B15+D4*B16+E4*B17+F4*B18</f>
        <v>240000</v>
      </c>
      <c r="C19" s="39" t="s">
        <v>187</v>
      </c>
    </row>
  </sheetData>
  <mergeCells count="7">
    <mergeCell ref="A10:B10"/>
    <mergeCell ref="A11:B11"/>
    <mergeCell ref="A12:B12"/>
    <mergeCell ref="A6:B6"/>
    <mergeCell ref="A7:B7"/>
    <mergeCell ref="A8:B8"/>
    <mergeCell ref="A9:B9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C23" sqref="C23:F25"/>
    </sheetView>
  </sheetViews>
  <sheetFormatPr defaultColWidth="11.421875" defaultRowHeight="12.75"/>
  <cols>
    <col min="1" max="1" width="3.00390625" style="0" customWidth="1"/>
    <col min="2" max="2" width="21.140625" style="0" customWidth="1"/>
    <col min="3" max="3" width="11.28125" style="0" customWidth="1"/>
    <col min="4" max="4" width="10.421875" style="0" customWidth="1"/>
    <col min="5" max="5" width="11.28125" style="0" customWidth="1"/>
    <col min="6" max="6" width="8.8515625" style="0" customWidth="1"/>
    <col min="7" max="7" width="11.421875" style="0" customWidth="1"/>
    <col min="8" max="8" width="3.8515625" style="0" customWidth="1"/>
    <col min="9" max="16384" width="8.8515625" style="0" customWidth="1"/>
  </cols>
  <sheetData>
    <row r="1" ht="12">
      <c r="A1" s="1" t="s">
        <v>16</v>
      </c>
    </row>
    <row r="2" ht="12">
      <c r="H2" s="4"/>
    </row>
    <row r="3" spans="1:9" ht="12">
      <c r="A3" s="90"/>
      <c r="B3" s="3"/>
      <c r="C3" s="56" t="s">
        <v>12</v>
      </c>
      <c r="D3" s="56"/>
      <c r="E3" s="56"/>
      <c r="F3" s="57"/>
      <c r="G3" s="44" t="s">
        <v>104</v>
      </c>
      <c r="H3" s="219"/>
      <c r="I3" s="44" t="s">
        <v>13</v>
      </c>
    </row>
    <row r="4" spans="1:9" ht="12.75" thickBot="1">
      <c r="A4" s="99"/>
      <c r="B4" s="58" t="s">
        <v>13</v>
      </c>
      <c r="C4" s="73">
        <v>1</v>
      </c>
      <c r="D4" s="74">
        <v>2</v>
      </c>
      <c r="E4" s="73">
        <v>3</v>
      </c>
      <c r="F4" s="59">
        <v>4</v>
      </c>
      <c r="G4" s="47" t="s">
        <v>120</v>
      </c>
      <c r="H4" s="47"/>
      <c r="I4" s="47" t="s">
        <v>14</v>
      </c>
    </row>
    <row r="5" spans="1:9" ht="12">
      <c r="A5" s="100" t="s">
        <v>161</v>
      </c>
      <c r="B5" s="96">
        <v>1</v>
      </c>
      <c r="C5" s="199">
        <v>15.384615384615373</v>
      </c>
      <c r="D5" s="200">
        <v>0</v>
      </c>
      <c r="E5" s="200">
        <v>0</v>
      </c>
      <c r="F5" s="201">
        <v>384.6153846153846</v>
      </c>
      <c r="G5" s="49">
        <f>C5+D5+E5+F5</f>
        <v>399.99999999999994</v>
      </c>
      <c r="H5" s="232" t="s">
        <v>105</v>
      </c>
      <c r="I5" s="70">
        <v>400</v>
      </c>
    </row>
    <row r="6" spans="1:9" ht="12">
      <c r="A6" s="90"/>
      <c r="B6" s="96">
        <v>2</v>
      </c>
      <c r="C6" s="190">
        <v>0</v>
      </c>
      <c r="D6" s="191">
        <v>400</v>
      </c>
      <c r="E6" s="191">
        <v>170</v>
      </c>
      <c r="F6" s="192">
        <v>0</v>
      </c>
      <c r="G6" s="10">
        <f>C6+D6+E6+F6</f>
        <v>570</v>
      </c>
      <c r="H6" s="231" t="s">
        <v>105</v>
      </c>
      <c r="I6" s="30">
        <v>570</v>
      </c>
    </row>
    <row r="7" spans="1:9" ht="12">
      <c r="A7" s="90" t="s">
        <v>164</v>
      </c>
      <c r="B7" s="234">
        <v>3</v>
      </c>
      <c r="C7" s="236">
        <v>121.21212121212139</v>
      </c>
      <c r="D7" s="237">
        <v>0</v>
      </c>
      <c r="E7" s="237">
        <v>198.78787878787858</v>
      </c>
      <c r="F7" s="238">
        <v>0</v>
      </c>
      <c r="G7" s="49">
        <f>C7+D7+E7+F7</f>
        <v>320</v>
      </c>
      <c r="H7" s="232" t="s">
        <v>105</v>
      </c>
      <c r="I7" s="88">
        <v>320</v>
      </c>
    </row>
    <row r="8" spans="1:9" ht="12">
      <c r="A8" s="99"/>
      <c r="B8" s="235" t="s">
        <v>15</v>
      </c>
      <c r="C8" s="239">
        <f>SUMPRODUCT(C5:C7,C23:C25)</f>
        <v>5144.5221445221505</v>
      </c>
      <c r="D8" s="239">
        <f>SUMPRODUCT(D5:D7,D23:D25)</f>
        <v>14400</v>
      </c>
      <c r="E8" s="239">
        <f>SUMPRODUCT(E5:E7,E23:E25)</f>
        <v>11999.999999999993</v>
      </c>
      <c r="F8" s="240">
        <f>SUMPRODUCT(F5:F7,F23:F25)</f>
        <v>14999.999999999998</v>
      </c>
      <c r="G8" s="40"/>
      <c r="H8" s="3"/>
      <c r="I8" s="3"/>
    </row>
    <row r="9" spans="1:9" ht="12">
      <c r="A9" s="254" t="s">
        <v>101</v>
      </c>
      <c r="B9" s="220" t="s">
        <v>106</v>
      </c>
      <c r="C9" s="239">
        <f>60*150</f>
        <v>9000</v>
      </c>
      <c r="D9" s="239">
        <f>60*240</f>
        <v>14400</v>
      </c>
      <c r="E9" s="239">
        <f>60*200</f>
        <v>12000</v>
      </c>
      <c r="F9" s="241">
        <f>60*250</f>
        <v>15000</v>
      </c>
      <c r="G9" s="89"/>
      <c r="H9" s="4"/>
      <c r="I9" s="4"/>
    </row>
    <row r="10" spans="1:9" ht="12">
      <c r="A10" s="14"/>
      <c r="B10" s="220" t="s">
        <v>107</v>
      </c>
      <c r="C10" s="239">
        <f>C9-C8</f>
        <v>3855.4778554778495</v>
      </c>
      <c r="D10" s="239">
        <f>D9-D8</f>
        <v>0</v>
      </c>
      <c r="E10" s="239">
        <f>E9-E8</f>
        <v>7.275957614183426E-12</v>
      </c>
      <c r="F10" s="239">
        <f>F9-F8</f>
        <v>0</v>
      </c>
      <c r="G10" s="4"/>
      <c r="H10" s="4"/>
      <c r="I10" s="4"/>
    </row>
    <row r="11" spans="1:9" ht="12">
      <c r="A11" s="101"/>
      <c r="B11" s="55" t="s">
        <v>140</v>
      </c>
      <c r="C11" s="107">
        <f>SUMPRODUCT(C5:F7,C16:F18)</f>
        <v>11089.734265734267</v>
      </c>
      <c r="D11" s="52"/>
      <c r="E11" s="52"/>
      <c r="F11" s="52"/>
      <c r="I11" s="52"/>
    </row>
    <row r="12" spans="1:9" ht="12">
      <c r="A12" s="14"/>
      <c r="B12" s="60"/>
      <c r="C12" s="61"/>
      <c r="D12" s="52"/>
      <c r="E12" s="52"/>
      <c r="F12" s="52"/>
      <c r="I12" s="52"/>
    </row>
    <row r="13" spans="2:9" ht="12">
      <c r="B13" s="303" t="s">
        <v>46</v>
      </c>
      <c r="C13" s="304" t="s">
        <v>12</v>
      </c>
      <c r="D13" s="304"/>
      <c r="E13" s="304"/>
      <c r="F13" s="304"/>
      <c r="I13" s="52"/>
    </row>
    <row r="14" spans="2:6" ht="12">
      <c r="B14" s="303"/>
      <c r="C14" s="304"/>
      <c r="D14" s="304"/>
      <c r="E14" s="304"/>
      <c r="F14" s="304"/>
    </row>
    <row r="15" spans="2:6" ht="12.75" thickBot="1">
      <c r="B15" s="65" t="s">
        <v>13</v>
      </c>
      <c r="C15" s="356">
        <v>1</v>
      </c>
      <c r="D15" s="357">
        <v>2</v>
      </c>
      <c r="E15" s="357">
        <v>3</v>
      </c>
      <c r="F15" s="70">
        <v>4</v>
      </c>
    </row>
    <row r="16" spans="2:9" ht="12">
      <c r="B16" s="69">
        <v>1</v>
      </c>
      <c r="C16" s="358">
        <v>7.8</v>
      </c>
      <c r="D16" s="359">
        <v>7.8</v>
      </c>
      <c r="E16" s="360">
        <v>8.2</v>
      </c>
      <c r="F16" s="361">
        <v>7.9</v>
      </c>
      <c r="G16" s="4"/>
      <c r="H16" s="4"/>
      <c r="I16" s="75"/>
    </row>
    <row r="17" spans="2:6" ht="12">
      <c r="B17" s="71">
        <v>2</v>
      </c>
      <c r="C17" s="362">
        <v>6.7</v>
      </c>
      <c r="D17" s="355">
        <v>8.9</v>
      </c>
      <c r="E17" s="354">
        <v>9.2</v>
      </c>
      <c r="F17" s="363">
        <v>6.3</v>
      </c>
    </row>
    <row r="18" spans="2:6" ht="12.75" thickBot="1">
      <c r="B18" s="72">
        <v>3</v>
      </c>
      <c r="C18" s="364">
        <v>8.4</v>
      </c>
      <c r="D18" s="365">
        <v>8.1</v>
      </c>
      <c r="E18" s="366">
        <v>9</v>
      </c>
      <c r="F18" s="367">
        <v>5.8</v>
      </c>
    </row>
    <row r="19" spans="2:6" ht="12">
      <c r="B19" s="4"/>
      <c r="C19" s="15"/>
      <c r="D19" s="15"/>
      <c r="E19" s="15"/>
      <c r="F19" s="15"/>
    </row>
    <row r="20" spans="2:6" ht="12">
      <c r="B20" s="303" t="s">
        <v>47</v>
      </c>
      <c r="C20" s="304" t="s">
        <v>12</v>
      </c>
      <c r="D20" s="304"/>
      <c r="E20" s="304"/>
      <c r="F20" s="304"/>
    </row>
    <row r="21" spans="2:6" ht="12">
      <c r="B21" s="303"/>
      <c r="C21" s="304"/>
      <c r="D21" s="304"/>
      <c r="E21" s="304"/>
      <c r="F21" s="304"/>
    </row>
    <row r="22" spans="2:6" ht="12.75" thickBot="1">
      <c r="B22" s="65" t="s">
        <v>13</v>
      </c>
      <c r="C22" s="356">
        <v>1</v>
      </c>
      <c r="D22" s="357">
        <v>2</v>
      </c>
      <c r="E22" s="357">
        <v>3</v>
      </c>
      <c r="F22" s="70">
        <v>4</v>
      </c>
    </row>
    <row r="23" spans="2:6" ht="12">
      <c r="B23" s="69">
        <v>1</v>
      </c>
      <c r="C23" s="368">
        <v>35</v>
      </c>
      <c r="D23" s="369">
        <v>41</v>
      </c>
      <c r="E23" s="370">
        <v>34</v>
      </c>
      <c r="F23" s="371">
        <v>39</v>
      </c>
    </row>
    <row r="24" spans="2:6" ht="12">
      <c r="B24" s="71">
        <v>2</v>
      </c>
      <c r="C24" s="372">
        <v>40</v>
      </c>
      <c r="D24" s="115">
        <v>36</v>
      </c>
      <c r="E24" s="26">
        <v>32</v>
      </c>
      <c r="F24" s="373">
        <v>43</v>
      </c>
    </row>
    <row r="25" spans="2:6" ht="12.75" thickBot="1">
      <c r="B25" s="72">
        <v>3</v>
      </c>
      <c r="C25" s="374">
        <v>38</v>
      </c>
      <c r="D25" s="375">
        <v>37</v>
      </c>
      <c r="E25" s="376">
        <v>33</v>
      </c>
      <c r="F25" s="377">
        <v>40</v>
      </c>
    </row>
  </sheetData>
  <mergeCells count="4">
    <mergeCell ref="B13:B14"/>
    <mergeCell ref="C13:F14"/>
    <mergeCell ref="B20:B21"/>
    <mergeCell ref="C20:F21"/>
  </mergeCells>
  <printOptions gridLines="1"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">
      <selection activeCell="O37" sqref="O37"/>
    </sheetView>
  </sheetViews>
  <sheetFormatPr defaultColWidth="11.421875" defaultRowHeight="12.75"/>
  <cols>
    <col min="1" max="1" width="3.00390625" style="0" customWidth="1"/>
    <col min="2" max="2" width="13.140625" style="0" customWidth="1"/>
    <col min="3" max="3" width="10.7109375" style="0" customWidth="1"/>
    <col min="4" max="5" width="8.421875" style="0" customWidth="1"/>
    <col min="6" max="8" width="7.8515625" style="0" customWidth="1"/>
    <col min="9" max="9" width="11.421875" style="0" customWidth="1"/>
    <col min="10" max="10" width="3.28125" style="0" customWidth="1"/>
    <col min="11" max="16384" width="8.8515625" style="0" customWidth="1"/>
  </cols>
  <sheetData>
    <row r="1" ht="12">
      <c r="A1" s="1" t="s">
        <v>51</v>
      </c>
    </row>
    <row r="2" ht="12">
      <c r="J2" s="4"/>
    </row>
    <row r="3" spans="1:13" ht="12">
      <c r="A3" s="90"/>
      <c r="B3" s="305" t="s">
        <v>206</v>
      </c>
      <c r="C3" s="77" t="s">
        <v>17</v>
      </c>
      <c r="D3" s="56"/>
      <c r="E3" s="56"/>
      <c r="F3" s="57"/>
      <c r="G3" s="64"/>
      <c r="H3" s="64"/>
      <c r="I3" s="44" t="s">
        <v>19</v>
      </c>
      <c r="J3" s="219"/>
      <c r="K3" s="44" t="s">
        <v>18</v>
      </c>
      <c r="L3" s="78"/>
      <c r="M3" s="78"/>
    </row>
    <row r="4" spans="1:13" ht="12.75" thickBot="1">
      <c r="A4" s="99"/>
      <c r="B4" s="306"/>
      <c r="C4" s="73">
        <v>1</v>
      </c>
      <c r="D4" s="74">
        <v>2</v>
      </c>
      <c r="E4" s="73">
        <v>3</v>
      </c>
      <c r="F4" s="59">
        <v>4</v>
      </c>
      <c r="G4" s="59">
        <v>5</v>
      </c>
      <c r="H4" s="59">
        <v>6</v>
      </c>
      <c r="I4" s="47" t="s">
        <v>22</v>
      </c>
      <c r="J4" s="47"/>
      <c r="K4" s="47" t="s">
        <v>21</v>
      </c>
      <c r="L4" s="172" t="s">
        <v>188</v>
      </c>
      <c r="M4" s="78"/>
    </row>
    <row r="5" spans="1:13" ht="12">
      <c r="A5" s="100" t="s">
        <v>161</v>
      </c>
      <c r="B5" s="96" t="s">
        <v>23</v>
      </c>
      <c r="C5" s="202">
        <v>12000</v>
      </c>
      <c r="D5" s="203">
        <v>0</v>
      </c>
      <c r="E5" s="203">
        <v>8000</v>
      </c>
      <c r="F5" s="203">
        <v>8000</v>
      </c>
      <c r="G5" s="203">
        <v>4000</v>
      </c>
      <c r="H5" s="204">
        <v>15000</v>
      </c>
      <c r="I5" s="26">
        <f>SUM(C5:H5)</f>
        <v>47000</v>
      </c>
      <c r="J5" s="242" t="s">
        <v>105</v>
      </c>
      <c r="K5" s="70">
        <v>47000</v>
      </c>
      <c r="L5" s="173" t="s">
        <v>189</v>
      </c>
      <c r="M5" s="15"/>
    </row>
    <row r="6" spans="1:13" ht="12">
      <c r="A6" s="90"/>
      <c r="B6" s="96" t="s">
        <v>24</v>
      </c>
      <c r="C6" s="190">
        <v>0</v>
      </c>
      <c r="D6" s="191">
        <v>0</v>
      </c>
      <c r="E6" s="191">
        <v>0</v>
      </c>
      <c r="F6" s="191">
        <v>0</v>
      </c>
      <c r="G6" s="191">
        <v>0</v>
      </c>
      <c r="H6" s="192">
        <v>0</v>
      </c>
      <c r="I6" s="26">
        <f>SUM(C6:H6)+SUM(D5:H5)</f>
        <v>35000</v>
      </c>
      <c r="J6" s="243" t="s">
        <v>105</v>
      </c>
      <c r="K6" s="30">
        <v>35000</v>
      </c>
      <c r="L6" s="173" t="s">
        <v>7</v>
      </c>
      <c r="M6" s="15"/>
    </row>
    <row r="7" spans="1:13" ht="12">
      <c r="A7" s="90" t="s">
        <v>164</v>
      </c>
      <c r="B7" s="96" t="s">
        <v>25</v>
      </c>
      <c r="C7" s="205">
        <v>17000</v>
      </c>
      <c r="D7" s="206">
        <v>0</v>
      </c>
      <c r="E7" s="206">
        <v>0</v>
      </c>
      <c r="F7" s="206">
        <v>0</v>
      </c>
      <c r="G7" s="206">
        <v>0</v>
      </c>
      <c r="H7" s="207">
        <v>0</v>
      </c>
      <c r="I7" s="26">
        <f>SUM(C7:H7)+SUM(D6:H6)+SUM(E5:H5)</f>
        <v>52000</v>
      </c>
      <c r="J7" s="243" t="s">
        <v>105</v>
      </c>
      <c r="K7" s="30">
        <v>52000</v>
      </c>
      <c r="L7" s="173" t="s">
        <v>6</v>
      </c>
      <c r="M7" s="15"/>
    </row>
    <row r="8" spans="1:13" ht="12">
      <c r="A8" s="101"/>
      <c r="B8" s="80" t="s">
        <v>26</v>
      </c>
      <c r="C8" s="190">
        <v>0</v>
      </c>
      <c r="D8" s="191">
        <v>0</v>
      </c>
      <c r="E8" s="191">
        <v>0</v>
      </c>
      <c r="F8" s="208">
        <v>0</v>
      </c>
      <c r="G8" s="208">
        <v>0</v>
      </c>
      <c r="H8" s="209">
        <v>0</v>
      </c>
      <c r="I8" s="26">
        <f>SUM(C8:H8)+SUM(D7:H7)+SUM(E6:H6)+SUM(F5:H5)</f>
        <v>27000</v>
      </c>
      <c r="J8" s="243" t="s">
        <v>105</v>
      </c>
      <c r="K8" s="102">
        <v>27000</v>
      </c>
      <c r="L8" s="173" t="s">
        <v>8</v>
      </c>
      <c r="M8" s="15"/>
    </row>
    <row r="9" spans="1:13" ht="12">
      <c r="A9" s="99"/>
      <c r="B9" s="80" t="s">
        <v>27</v>
      </c>
      <c r="C9" s="205">
        <v>0</v>
      </c>
      <c r="D9" s="206">
        <v>0</v>
      </c>
      <c r="E9" s="206">
        <v>0</v>
      </c>
      <c r="F9" s="206">
        <v>0</v>
      </c>
      <c r="G9" s="206">
        <v>0</v>
      </c>
      <c r="H9" s="207">
        <v>0</v>
      </c>
      <c r="I9" s="26">
        <f>SUM(C9:H9)+SUM(D8:H8)+SUM(E7:H7)+SUM(F6:H6)+SUM(G5:H5)</f>
        <v>19000</v>
      </c>
      <c r="J9" s="244" t="s">
        <v>105</v>
      </c>
      <c r="K9" s="103">
        <v>19000</v>
      </c>
      <c r="L9" s="173" t="s">
        <v>9</v>
      </c>
      <c r="M9" s="15"/>
    </row>
    <row r="10" spans="1:13" ht="12.75" thickBot="1">
      <c r="A10" s="99"/>
      <c r="B10" s="80" t="s">
        <v>28</v>
      </c>
      <c r="C10" s="210">
        <v>0</v>
      </c>
      <c r="D10" s="211">
        <v>0</v>
      </c>
      <c r="E10" s="211">
        <v>0</v>
      </c>
      <c r="F10" s="211">
        <v>0</v>
      </c>
      <c r="G10" s="211">
        <v>0</v>
      </c>
      <c r="H10" s="212">
        <v>0</v>
      </c>
      <c r="I10" s="26">
        <f>SUM(C10:H10)+SUM(D9:H9)+SUM(E8:H8)+SUM(F7:H7)+SUM(G6:H6)+H5</f>
        <v>15000</v>
      </c>
      <c r="J10" s="245" t="s">
        <v>105</v>
      </c>
      <c r="K10" s="157">
        <v>15000</v>
      </c>
      <c r="L10" s="173" t="s">
        <v>113</v>
      </c>
      <c r="M10" s="15"/>
    </row>
    <row r="11" spans="1:11" ht="12">
      <c r="A11" s="101"/>
      <c r="B11" s="55" t="s">
        <v>136</v>
      </c>
      <c r="C11" s="106">
        <f>SUMPRODUCT(C5:H10,C16:H21)</f>
        <v>224300</v>
      </c>
      <c r="D11" s="52"/>
      <c r="E11" s="52"/>
      <c r="F11" s="52"/>
      <c r="G11" s="52"/>
      <c r="H11" s="52"/>
      <c r="K11" s="52"/>
    </row>
    <row r="12" spans="1:11" ht="12">
      <c r="A12" s="14"/>
      <c r="B12" s="60"/>
      <c r="C12" s="61"/>
      <c r="D12" s="52"/>
      <c r="E12" s="52"/>
      <c r="F12" s="52"/>
      <c r="G12" s="52"/>
      <c r="H12" s="52"/>
      <c r="K12" s="52"/>
    </row>
    <row r="13" spans="1:11" ht="12">
      <c r="A13" s="62"/>
      <c r="B13" s="82" t="s">
        <v>49</v>
      </c>
      <c r="C13" s="62"/>
      <c r="D13" s="52"/>
      <c r="E13" s="52"/>
      <c r="F13" s="52"/>
      <c r="G13" s="52"/>
      <c r="H13" s="52"/>
      <c r="K13" s="52"/>
    </row>
    <row r="14" spans="2:8" ht="12">
      <c r="B14" s="40"/>
      <c r="C14" s="63" t="s">
        <v>17</v>
      </c>
      <c r="D14" s="63"/>
      <c r="E14" s="63"/>
      <c r="F14" s="64"/>
      <c r="G14" s="77"/>
      <c r="H14" s="57"/>
    </row>
    <row r="15" spans="2:11" ht="12.75" thickBot="1">
      <c r="B15" s="65" t="s">
        <v>206</v>
      </c>
      <c r="C15" s="387">
        <v>1</v>
      </c>
      <c r="D15" s="388">
        <v>2</v>
      </c>
      <c r="E15" s="389">
        <v>3</v>
      </c>
      <c r="F15" s="88">
        <v>4</v>
      </c>
      <c r="G15" s="92">
        <v>5</v>
      </c>
      <c r="H15" s="38">
        <v>6</v>
      </c>
      <c r="I15" s="176" t="s">
        <v>208</v>
      </c>
      <c r="J15" s="174"/>
      <c r="K15" s="174"/>
    </row>
    <row r="16" spans="2:11" ht="12">
      <c r="B16" s="386" t="s">
        <v>23</v>
      </c>
      <c r="C16" s="436">
        <v>1.7</v>
      </c>
      <c r="D16" s="437">
        <v>2.8</v>
      </c>
      <c r="E16" s="437">
        <v>3.6</v>
      </c>
      <c r="F16" s="437">
        <v>4.4</v>
      </c>
      <c r="G16" s="437">
        <v>5.25</v>
      </c>
      <c r="H16" s="438">
        <v>6</v>
      </c>
      <c r="I16" s="307" t="s">
        <v>100</v>
      </c>
      <c r="J16" s="307"/>
      <c r="K16" s="307"/>
    </row>
    <row r="17" spans="2:11" ht="12">
      <c r="B17" s="86" t="s">
        <v>24</v>
      </c>
      <c r="C17" s="411">
        <v>1.7</v>
      </c>
      <c r="D17" s="413">
        <v>2.8</v>
      </c>
      <c r="E17" s="413">
        <v>3.6</v>
      </c>
      <c r="F17" s="413">
        <v>4.4</v>
      </c>
      <c r="G17" s="413">
        <v>5.25</v>
      </c>
      <c r="H17" s="439">
        <v>6</v>
      </c>
      <c r="I17" s="307"/>
      <c r="J17" s="307"/>
      <c r="K17" s="307"/>
    </row>
    <row r="18" spans="2:11" ht="12">
      <c r="B18" s="123" t="s">
        <v>25</v>
      </c>
      <c r="C18" s="411">
        <v>1.7</v>
      </c>
      <c r="D18" s="413">
        <v>2.8</v>
      </c>
      <c r="E18" s="413">
        <v>3.6</v>
      </c>
      <c r="F18" s="413">
        <v>4.4</v>
      </c>
      <c r="G18" s="413">
        <v>5.25</v>
      </c>
      <c r="H18" s="439">
        <v>6</v>
      </c>
      <c r="I18" s="307"/>
      <c r="J18" s="307"/>
      <c r="K18" s="307"/>
    </row>
    <row r="19" spans="2:11" ht="12">
      <c r="B19" s="86" t="s">
        <v>26</v>
      </c>
      <c r="C19" s="411">
        <v>1.7</v>
      </c>
      <c r="D19" s="413">
        <v>2.8</v>
      </c>
      <c r="E19" s="413">
        <v>3.6</v>
      </c>
      <c r="F19" s="413">
        <v>4.4</v>
      </c>
      <c r="G19" s="413">
        <v>5.25</v>
      </c>
      <c r="H19" s="439">
        <v>6</v>
      </c>
      <c r="I19" s="307"/>
      <c r="J19" s="307"/>
      <c r="K19" s="307"/>
    </row>
    <row r="20" spans="2:11" ht="12">
      <c r="B20" s="86" t="s">
        <v>27</v>
      </c>
      <c r="C20" s="411">
        <v>1.7</v>
      </c>
      <c r="D20" s="413">
        <v>2.8</v>
      </c>
      <c r="E20" s="413">
        <v>3.6</v>
      </c>
      <c r="F20" s="413">
        <v>4.4</v>
      </c>
      <c r="G20" s="413">
        <v>5.25</v>
      </c>
      <c r="H20" s="439">
        <v>6</v>
      </c>
      <c r="I20" s="307"/>
      <c r="J20" s="307"/>
      <c r="K20" s="307"/>
    </row>
    <row r="21" spans="2:11" ht="12.75" thickBot="1">
      <c r="B21" s="86" t="s">
        <v>28</v>
      </c>
      <c r="C21" s="440">
        <v>1.7</v>
      </c>
      <c r="D21" s="441">
        <v>2.8</v>
      </c>
      <c r="E21" s="441">
        <v>3.6</v>
      </c>
      <c r="F21" s="441">
        <v>4.4</v>
      </c>
      <c r="G21" s="441">
        <v>5.25</v>
      </c>
      <c r="H21" s="442">
        <v>6</v>
      </c>
      <c r="I21" s="307"/>
      <c r="J21" s="307"/>
      <c r="K21" s="307"/>
    </row>
    <row r="22" spans="2:8" ht="12">
      <c r="B22" s="4"/>
      <c r="C22" s="15"/>
      <c r="D22" s="4" t="s">
        <v>152</v>
      </c>
      <c r="E22" s="4" t="s">
        <v>153</v>
      </c>
      <c r="F22" s="4" t="s">
        <v>154</v>
      </c>
      <c r="G22" s="4" t="s">
        <v>155</v>
      </c>
      <c r="H22" s="133" t="s">
        <v>48</v>
      </c>
    </row>
    <row r="23" spans="2:8" ht="12">
      <c r="B23" s="4"/>
      <c r="C23" s="15"/>
      <c r="D23" s="15"/>
      <c r="E23" s="15"/>
      <c r="F23" s="15"/>
      <c r="G23" s="15"/>
      <c r="H23" s="15"/>
    </row>
    <row r="24" spans="1:11" ht="12">
      <c r="A24" s="169" t="s">
        <v>52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69"/>
    </row>
    <row r="25" ht="12">
      <c r="J25" s="4"/>
    </row>
    <row r="26" spans="1:11" ht="12">
      <c r="A26" s="171"/>
      <c r="B26" s="312" t="s">
        <v>207</v>
      </c>
      <c r="C26" s="77" t="s">
        <v>17</v>
      </c>
      <c r="D26" s="56"/>
      <c r="E26" s="56"/>
      <c r="F26" s="57"/>
      <c r="G26" s="64"/>
      <c r="H26" s="64"/>
      <c r="I26" s="44" t="s">
        <v>19</v>
      </c>
      <c r="J26" s="219"/>
      <c r="K26" s="44" t="s">
        <v>18</v>
      </c>
    </row>
    <row r="27" spans="1:12" ht="12.75" thickBot="1">
      <c r="A27" s="171"/>
      <c r="B27" s="313"/>
      <c r="C27" s="73">
        <v>1</v>
      </c>
      <c r="D27" s="74">
        <v>2</v>
      </c>
      <c r="E27" s="73">
        <v>3</v>
      </c>
      <c r="F27" s="59">
        <v>4</v>
      </c>
      <c r="G27" s="59">
        <v>5</v>
      </c>
      <c r="H27" s="59">
        <v>6</v>
      </c>
      <c r="I27" s="47" t="s">
        <v>22</v>
      </c>
      <c r="J27" s="47"/>
      <c r="K27" s="47" t="s">
        <v>21</v>
      </c>
      <c r="L27" s="167" t="s">
        <v>108</v>
      </c>
    </row>
    <row r="28" spans="1:12" ht="12">
      <c r="A28" s="100" t="s">
        <v>161</v>
      </c>
      <c r="B28" s="96" t="s">
        <v>23</v>
      </c>
      <c r="C28" s="392">
        <v>12000</v>
      </c>
      <c r="D28" s="393">
        <v>0</v>
      </c>
      <c r="E28" s="394">
        <v>25000</v>
      </c>
      <c r="F28" s="394">
        <v>8000</v>
      </c>
      <c r="G28" s="395">
        <v>2000</v>
      </c>
      <c r="H28" s="396">
        <v>0</v>
      </c>
      <c r="I28" s="129">
        <f>C28+D28+E28+F28+G28+H28</f>
        <v>47000</v>
      </c>
      <c r="J28" s="246" t="s">
        <v>105</v>
      </c>
      <c r="K28" s="49">
        <v>47000</v>
      </c>
      <c r="L28" s="168"/>
    </row>
    <row r="29" spans="1:12" ht="12">
      <c r="A29" s="90"/>
      <c r="B29" s="96" t="s">
        <v>24</v>
      </c>
      <c r="C29" s="397">
        <v>0</v>
      </c>
      <c r="D29" s="153">
        <v>0</v>
      </c>
      <c r="E29" s="152">
        <v>0</v>
      </c>
      <c r="F29" s="152">
        <v>0</v>
      </c>
      <c r="G29" s="154">
        <v>0</v>
      </c>
      <c r="H29" s="398">
        <v>0</v>
      </c>
      <c r="I29" s="130">
        <f>D28+E28+F28+G28+H28+C29+D29+E29+F29+G29</f>
        <v>35000</v>
      </c>
      <c r="J29" s="245" t="s">
        <v>105</v>
      </c>
      <c r="K29" s="10">
        <v>35000</v>
      </c>
      <c r="L29" s="168" t="s">
        <v>115</v>
      </c>
    </row>
    <row r="30" spans="1:12" ht="12">
      <c r="A30" s="90" t="s">
        <v>164</v>
      </c>
      <c r="B30" s="96" t="s">
        <v>25</v>
      </c>
      <c r="C30" s="399">
        <v>0</v>
      </c>
      <c r="D30" s="151">
        <v>0</v>
      </c>
      <c r="E30" s="150">
        <v>2000</v>
      </c>
      <c r="F30" s="150">
        <v>15000</v>
      </c>
      <c r="G30" s="150">
        <v>0</v>
      </c>
      <c r="H30" s="400">
        <v>0</v>
      </c>
      <c r="I30" s="129">
        <f>E28+F28+G28+H28+D29+E29+F29+G29+C30+D30+E30+F30</f>
        <v>52000</v>
      </c>
      <c r="J30" s="246" t="s">
        <v>105</v>
      </c>
      <c r="K30" s="10">
        <v>52000</v>
      </c>
      <c r="L30" s="168" t="s">
        <v>116</v>
      </c>
    </row>
    <row r="31" spans="1:12" ht="12">
      <c r="A31" s="101"/>
      <c r="B31" s="80" t="s">
        <v>26</v>
      </c>
      <c r="C31" s="401">
        <v>0</v>
      </c>
      <c r="D31" s="21">
        <v>0</v>
      </c>
      <c r="E31" s="10">
        <v>0</v>
      </c>
      <c r="F31" s="156">
        <v>0</v>
      </c>
      <c r="G31" s="157">
        <v>0</v>
      </c>
      <c r="H31" s="402">
        <v>0</v>
      </c>
      <c r="I31" s="390">
        <f>F28+G28+H28+E29+F29+G29+D30+E30+F30+C31+D31+E31</f>
        <v>27000</v>
      </c>
      <c r="J31" s="247" t="s">
        <v>105</v>
      </c>
      <c r="K31" s="157">
        <v>27000</v>
      </c>
      <c r="L31" s="168" t="s">
        <v>117</v>
      </c>
    </row>
    <row r="32" spans="1:12" ht="12">
      <c r="A32" s="99"/>
      <c r="B32" s="80" t="s">
        <v>27</v>
      </c>
      <c r="C32" s="372">
        <v>0</v>
      </c>
      <c r="D32" s="26">
        <v>0</v>
      </c>
      <c r="E32" s="26">
        <v>0</v>
      </c>
      <c r="F32" s="26">
        <v>0</v>
      </c>
      <c r="G32" s="27">
        <v>0</v>
      </c>
      <c r="H32" s="403">
        <v>0</v>
      </c>
      <c r="I32" s="391">
        <f>G28+H28+F29+G29+E30+F30+D31+E31+C32+D32</f>
        <v>19000</v>
      </c>
      <c r="J32" s="248" t="s">
        <v>105</v>
      </c>
      <c r="K32" s="158">
        <v>19000</v>
      </c>
      <c r="L32" s="168" t="s">
        <v>118</v>
      </c>
    </row>
    <row r="33" spans="1:12" ht="12.75" thickBot="1">
      <c r="A33" s="99"/>
      <c r="B33" s="80" t="s">
        <v>28</v>
      </c>
      <c r="C33" s="404">
        <v>0</v>
      </c>
      <c r="D33" s="128">
        <v>0</v>
      </c>
      <c r="E33" s="128">
        <v>0</v>
      </c>
      <c r="F33" s="128">
        <v>0</v>
      </c>
      <c r="G33" s="444">
        <v>0</v>
      </c>
      <c r="H33" s="445">
        <v>0</v>
      </c>
      <c r="I33" s="446">
        <f>H28+G29+F30+E31+D32+C33</f>
        <v>15000</v>
      </c>
      <c r="J33" s="447" t="s">
        <v>105</v>
      </c>
      <c r="K33" s="448">
        <v>15000</v>
      </c>
      <c r="L33" s="168" t="s">
        <v>119</v>
      </c>
    </row>
    <row r="34" spans="1:13" ht="12">
      <c r="A34" s="101"/>
      <c r="B34" s="55" t="s">
        <v>114</v>
      </c>
      <c r="C34" s="443">
        <f>SUMPRODUCT(C28:H33,C39:H44)</f>
        <v>80200</v>
      </c>
      <c r="D34" s="449" t="s">
        <v>205</v>
      </c>
      <c r="E34" s="450"/>
      <c r="F34" s="450"/>
      <c r="G34" s="450"/>
      <c r="H34" s="450"/>
      <c r="I34" s="450"/>
      <c r="J34" s="450"/>
      <c r="K34" s="450"/>
      <c r="L34" s="450"/>
      <c r="M34" s="451"/>
    </row>
    <row r="35" spans="1:13" ht="12.75" thickBot="1">
      <c r="A35" s="14"/>
      <c r="B35" s="60"/>
      <c r="C35" s="61"/>
      <c r="D35" s="452"/>
      <c r="E35" s="453"/>
      <c r="F35" s="453"/>
      <c r="G35" s="453"/>
      <c r="H35" s="453"/>
      <c r="I35" s="453"/>
      <c r="J35" s="453"/>
      <c r="K35" s="453"/>
      <c r="L35" s="453"/>
      <c r="M35" s="454"/>
    </row>
    <row r="36" spans="1:11" ht="12">
      <c r="A36" s="62"/>
      <c r="B36" s="82" t="s">
        <v>29</v>
      </c>
      <c r="C36" s="62"/>
      <c r="D36" s="52"/>
      <c r="E36" s="52"/>
      <c r="F36" s="52"/>
      <c r="G36" s="52"/>
      <c r="H36" s="52"/>
      <c r="K36" s="52"/>
    </row>
    <row r="37" spans="2:8" ht="12">
      <c r="B37" s="310" t="s">
        <v>206</v>
      </c>
      <c r="C37" s="308" t="s">
        <v>17</v>
      </c>
      <c r="D37" s="308"/>
      <c r="E37" s="308"/>
      <c r="F37" s="308"/>
      <c r="G37" s="308"/>
      <c r="H37" s="309"/>
    </row>
    <row r="38" spans="2:8" ht="12.75" thickBot="1">
      <c r="B38" s="311"/>
      <c r="C38" s="387">
        <v>1</v>
      </c>
      <c r="D38" s="388">
        <v>2</v>
      </c>
      <c r="E38" s="389">
        <v>3</v>
      </c>
      <c r="F38" s="88">
        <v>4</v>
      </c>
      <c r="G38" s="92">
        <v>5</v>
      </c>
      <c r="H38" s="38">
        <v>6</v>
      </c>
    </row>
    <row r="39" spans="2:11" ht="12">
      <c r="B39" s="386" t="s">
        <v>23</v>
      </c>
      <c r="C39" s="405">
        <v>1.7</v>
      </c>
      <c r="D39" s="406">
        <v>1.4</v>
      </c>
      <c r="E39" s="407">
        <v>1.2</v>
      </c>
      <c r="F39" s="408">
        <v>1.1</v>
      </c>
      <c r="G39" s="409">
        <v>1.05</v>
      </c>
      <c r="H39" s="410">
        <v>1</v>
      </c>
      <c r="I39" s="4"/>
      <c r="J39" s="4"/>
      <c r="K39" s="75"/>
    </row>
    <row r="40" spans="2:8" ht="12">
      <c r="B40" s="86" t="s">
        <v>24</v>
      </c>
      <c r="C40" s="411">
        <v>1.7</v>
      </c>
      <c r="D40" s="412">
        <v>1.4</v>
      </c>
      <c r="E40" s="413">
        <v>1.2</v>
      </c>
      <c r="F40" s="414">
        <v>1.1</v>
      </c>
      <c r="G40" s="415">
        <v>1.05</v>
      </c>
      <c r="H40" s="416"/>
    </row>
    <row r="41" spans="2:8" ht="12">
      <c r="B41" s="123" t="s">
        <v>25</v>
      </c>
      <c r="C41" s="417">
        <v>1.7</v>
      </c>
      <c r="D41" s="418">
        <v>1.4</v>
      </c>
      <c r="E41" s="419">
        <v>1.2</v>
      </c>
      <c r="F41" s="420">
        <v>1.1</v>
      </c>
      <c r="G41" s="421"/>
      <c r="H41" s="422"/>
    </row>
    <row r="42" spans="2:8" ht="12">
      <c r="B42" s="86" t="s">
        <v>26</v>
      </c>
      <c r="C42" s="423">
        <v>1.7</v>
      </c>
      <c r="D42" s="424">
        <v>1.4</v>
      </c>
      <c r="E42" s="425">
        <v>1.2</v>
      </c>
      <c r="F42" s="426"/>
      <c r="G42" s="427"/>
      <c r="H42" s="428"/>
    </row>
    <row r="43" spans="2:8" ht="12">
      <c r="B43" s="86" t="s">
        <v>27</v>
      </c>
      <c r="C43" s="411">
        <v>1.7</v>
      </c>
      <c r="D43" s="412">
        <v>1.4</v>
      </c>
      <c r="E43" s="429"/>
      <c r="F43" s="430"/>
      <c r="G43" s="429"/>
      <c r="H43" s="431"/>
    </row>
    <row r="44" spans="2:8" ht="12.75" thickBot="1">
      <c r="B44" s="86" t="s">
        <v>28</v>
      </c>
      <c r="C44" s="432">
        <v>1.7</v>
      </c>
      <c r="D44" s="433"/>
      <c r="E44" s="434"/>
      <c r="F44" s="433"/>
      <c r="G44" s="434"/>
      <c r="H44" s="435"/>
    </row>
    <row r="45" spans="2:8" ht="12">
      <c r="B45" s="4"/>
      <c r="C45" s="15"/>
      <c r="D45" s="15"/>
      <c r="E45" s="15"/>
      <c r="F45" s="15"/>
      <c r="G45" s="15"/>
      <c r="H45" s="15"/>
    </row>
  </sheetData>
  <mergeCells count="6">
    <mergeCell ref="B3:B4"/>
    <mergeCell ref="I16:K21"/>
    <mergeCell ref="C37:H37"/>
    <mergeCell ref="B37:B38"/>
    <mergeCell ref="B26:B27"/>
    <mergeCell ref="D34:M35"/>
  </mergeCells>
  <printOptions gridLines="1"/>
  <pageMargins left="0.75" right="0.75" top="1" bottom="1" header="0.5" footer="0.5"/>
  <pageSetup horizontalDpi="300" verticalDpi="300" orientation="landscape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C16" sqref="C16:H21"/>
    </sheetView>
  </sheetViews>
  <sheetFormatPr defaultColWidth="11.421875" defaultRowHeight="12.75"/>
  <cols>
    <col min="1" max="1" width="3.00390625" style="0" customWidth="1"/>
    <col min="2" max="2" width="13.140625" style="0" customWidth="1"/>
    <col min="3" max="3" width="10.7109375" style="0" customWidth="1"/>
    <col min="4" max="5" width="8.421875" style="0" customWidth="1"/>
    <col min="6" max="8" width="7.8515625" style="0" customWidth="1"/>
    <col min="9" max="9" width="11.421875" style="0" customWidth="1"/>
    <col min="10" max="10" width="3.28125" style="0" customWidth="1"/>
    <col min="11" max="16384" width="8.8515625" style="0" customWidth="1"/>
  </cols>
  <sheetData>
    <row r="1" ht="12">
      <c r="A1" s="1" t="s">
        <v>50</v>
      </c>
    </row>
    <row r="2" ht="12">
      <c r="J2" s="4"/>
    </row>
    <row r="3" spans="1:13" ht="12">
      <c r="A3" s="40"/>
      <c r="B3" s="76"/>
      <c r="C3" s="77" t="s">
        <v>17</v>
      </c>
      <c r="D3" s="56"/>
      <c r="E3" s="56"/>
      <c r="F3" s="57"/>
      <c r="G3" s="64"/>
      <c r="H3" s="64"/>
      <c r="I3" s="44" t="s">
        <v>19</v>
      </c>
      <c r="J3" s="219"/>
      <c r="K3" s="44" t="s">
        <v>18</v>
      </c>
      <c r="L3" s="44" t="s">
        <v>61</v>
      </c>
      <c r="M3" s="78"/>
    </row>
    <row r="4" spans="1:13" ht="12.75" thickBot="1">
      <c r="A4" s="45"/>
      <c r="B4" s="58" t="s">
        <v>20</v>
      </c>
      <c r="C4" s="73">
        <v>1</v>
      </c>
      <c r="D4" s="74">
        <v>2</v>
      </c>
      <c r="E4" s="73">
        <v>3</v>
      </c>
      <c r="F4" s="59">
        <v>4</v>
      </c>
      <c r="G4" s="59">
        <v>5</v>
      </c>
      <c r="H4" s="59">
        <v>6</v>
      </c>
      <c r="I4" s="47" t="s">
        <v>22</v>
      </c>
      <c r="J4" s="47"/>
      <c r="K4" s="47" t="s">
        <v>21</v>
      </c>
      <c r="L4" s="47" t="s">
        <v>53</v>
      </c>
      <c r="M4" s="78"/>
    </row>
    <row r="5" spans="1:13" ht="12">
      <c r="A5" s="48" t="s">
        <v>161</v>
      </c>
      <c r="B5" s="96" t="s">
        <v>23</v>
      </c>
      <c r="C5" s="202">
        <v>12000</v>
      </c>
      <c r="D5" s="203">
        <v>0</v>
      </c>
      <c r="E5" s="203">
        <v>8000</v>
      </c>
      <c r="F5" s="203">
        <v>8000</v>
      </c>
      <c r="G5" s="203">
        <v>4000</v>
      </c>
      <c r="H5" s="204">
        <v>15000</v>
      </c>
      <c r="I5" s="26">
        <f>SUM(C5:H5)</f>
        <v>47000</v>
      </c>
      <c r="J5" s="245" t="s">
        <v>105</v>
      </c>
      <c r="K5" s="70">
        <v>47000</v>
      </c>
      <c r="L5" s="26">
        <f aca="true" t="shared" si="0" ref="L5:L10">I5-K5</f>
        <v>0</v>
      </c>
      <c r="M5" s="15"/>
    </row>
    <row r="6" spans="1:13" ht="12">
      <c r="A6" s="41"/>
      <c r="B6" s="96" t="s">
        <v>24</v>
      </c>
      <c r="C6" s="190">
        <v>0</v>
      </c>
      <c r="D6" s="191">
        <v>0</v>
      </c>
      <c r="E6" s="191">
        <v>0</v>
      </c>
      <c r="F6" s="191">
        <v>0</v>
      </c>
      <c r="G6" s="191">
        <v>0</v>
      </c>
      <c r="H6" s="192">
        <v>0</v>
      </c>
      <c r="I6" s="26">
        <f>SUM(C6:H6)+SUM(D5:H5)</f>
        <v>35000</v>
      </c>
      <c r="J6" s="245" t="s">
        <v>105</v>
      </c>
      <c r="K6" s="30">
        <v>35000</v>
      </c>
      <c r="L6" s="26">
        <f t="shared" si="0"/>
        <v>0</v>
      </c>
      <c r="M6" s="15"/>
    </row>
    <row r="7" spans="1:13" ht="12">
      <c r="A7" s="41" t="s">
        <v>164</v>
      </c>
      <c r="B7" s="96" t="s">
        <v>25</v>
      </c>
      <c r="C7" s="205">
        <v>17000</v>
      </c>
      <c r="D7" s="206">
        <v>0</v>
      </c>
      <c r="E7" s="206">
        <v>0</v>
      </c>
      <c r="F7" s="206">
        <v>0</v>
      </c>
      <c r="G7" s="206">
        <v>0</v>
      </c>
      <c r="H7" s="207">
        <v>0</v>
      </c>
      <c r="I7" s="26">
        <f>SUM(C7:H7)+SUM(D6:H6)+SUM(E5:H5)</f>
        <v>52000</v>
      </c>
      <c r="J7" s="245" t="s">
        <v>105</v>
      </c>
      <c r="K7" s="30">
        <v>52000</v>
      </c>
      <c r="L7" s="26">
        <f t="shared" si="0"/>
        <v>0</v>
      </c>
      <c r="M7" s="15"/>
    </row>
    <row r="8" spans="1:13" ht="12">
      <c r="A8" s="7"/>
      <c r="B8" s="80" t="s">
        <v>26</v>
      </c>
      <c r="C8" s="190">
        <v>0</v>
      </c>
      <c r="D8" s="191">
        <v>0</v>
      </c>
      <c r="E8" s="191">
        <v>0</v>
      </c>
      <c r="F8" s="208">
        <v>0</v>
      </c>
      <c r="G8" s="208">
        <v>0</v>
      </c>
      <c r="H8" s="209">
        <v>0</v>
      </c>
      <c r="I8" s="26">
        <f>SUM(C8:H8)+SUM(D7:H7)+SUM(E6:H6)+SUM(F5:H5)</f>
        <v>27000</v>
      </c>
      <c r="J8" s="245" t="s">
        <v>105</v>
      </c>
      <c r="K8" s="102">
        <v>27000</v>
      </c>
      <c r="L8" s="26">
        <f t="shared" si="0"/>
        <v>0</v>
      </c>
      <c r="M8" s="15"/>
    </row>
    <row r="9" spans="1:13" ht="12">
      <c r="A9" s="50"/>
      <c r="B9" s="80" t="s">
        <v>27</v>
      </c>
      <c r="C9" s="205">
        <v>0</v>
      </c>
      <c r="D9" s="206">
        <v>0</v>
      </c>
      <c r="E9" s="206">
        <v>0</v>
      </c>
      <c r="F9" s="206">
        <v>0</v>
      </c>
      <c r="G9" s="206">
        <v>0</v>
      </c>
      <c r="H9" s="207">
        <v>0</v>
      </c>
      <c r="I9" s="26">
        <f>SUM(C9:H9)+SUM(D8:H8)+SUM(E7:H7)+SUM(F6:H6)+SUM(G5:H5)</f>
        <v>19000</v>
      </c>
      <c r="J9" s="245" t="s">
        <v>105</v>
      </c>
      <c r="K9" s="103">
        <v>19000</v>
      </c>
      <c r="L9" s="26">
        <f t="shared" si="0"/>
        <v>0</v>
      </c>
      <c r="M9" s="15"/>
    </row>
    <row r="10" spans="1:13" ht="12.75" thickBot="1">
      <c r="A10" s="50"/>
      <c r="B10" s="80" t="s">
        <v>28</v>
      </c>
      <c r="C10" s="210">
        <v>0</v>
      </c>
      <c r="D10" s="211">
        <v>0</v>
      </c>
      <c r="E10" s="211">
        <v>0</v>
      </c>
      <c r="F10" s="211">
        <v>0</v>
      </c>
      <c r="G10" s="211">
        <v>0</v>
      </c>
      <c r="H10" s="212">
        <v>0</v>
      </c>
      <c r="I10" s="26">
        <f>SUM(C10:H10)+SUM(D9:H9)+SUM(E8:H8)+SUM(F7:H7)+SUM(G6:H6)+H5</f>
        <v>15000</v>
      </c>
      <c r="J10" s="245" t="s">
        <v>105</v>
      </c>
      <c r="K10" s="81">
        <v>15000</v>
      </c>
      <c r="L10" s="26">
        <f t="shared" si="0"/>
        <v>0</v>
      </c>
      <c r="M10" s="15"/>
    </row>
    <row r="11" spans="1:11" ht="12.75" thickBot="1">
      <c r="A11" s="7"/>
      <c r="B11" s="55" t="s">
        <v>136</v>
      </c>
      <c r="C11" s="106">
        <f>SUMPRODUCT(C5:H10,C16:H21)</f>
        <v>224300</v>
      </c>
      <c r="D11" s="52"/>
      <c r="E11" s="52"/>
      <c r="F11" s="52"/>
      <c r="G11" s="52"/>
      <c r="H11" s="52"/>
      <c r="K11" s="52"/>
    </row>
    <row r="12" spans="1:12" ht="12" customHeight="1">
      <c r="A12" s="14"/>
      <c r="B12" s="60"/>
      <c r="C12" s="61"/>
      <c r="D12" s="52"/>
      <c r="E12" s="52"/>
      <c r="F12" s="52"/>
      <c r="G12" s="52"/>
      <c r="H12" s="52"/>
      <c r="I12" s="314" t="s">
        <v>204</v>
      </c>
      <c r="J12" s="315"/>
      <c r="K12" s="315"/>
      <c r="L12" s="316"/>
    </row>
    <row r="13" spans="1:12" ht="12">
      <c r="A13" s="62"/>
      <c r="B13" s="82" t="s">
        <v>49</v>
      </c>
      <c r="C13" s="62"/>
      <c r="D13" s="52"/>
      <c r="E13" s="52"/>
      <c r="F13" s="52"/>
      <c r="G13" s="52"/>
      <c r="H13" s="52"/>
      <c r="I13" s="317"/>
      <c r="J13" s="318"/>
      <c r="K13" s="318"/>
      <c r="L13" s="319"/>
    </row>
    <row r="14" spans="2:12" ht="12">
      <c r="B14" s="40"/>
      <c r="C14" s="63" t="s">
        <v>17</v>
      </c>
      <c r="D14" s="63"/>
      <c r="E14" s="63"/>
      <c r="F14" s="64"/>
      <c r="G14" s="77"/>
      <c r="H14" s="56"/>
      <c r="I14" s="317"/>
      <c r="J14" s="318"/>
      <c r="K14" s="318"/>
      <c r="L14" s="319"/>
    </row>
    <row r="15" spans="2:12" ht="12">
      <c r="B15" s="65" t="s">
        <v>20</v>
      </c>
      <c r="C15" s="66">
        <v>1</v>
      </c>
      <c r="D15" s="67">
        <v>2</v>
      </c>
      <c r="E15" s="68">
        <v>3</v>
      </c>
      <c r="F15" s="30">
        <v>4</v>
      </c>
      <c r="G15" s="29">
        <v>5</v>
      </c>
      <c r="H15" s="29">
        <v>6</v>
      </c>
      <c r="I15" s="317"/>
      <c r="J15" s="318"/>
      <c r="K15" s="318"/>
      <c r="L15" s="319"/>
    </row>
    <row r="16" spans="2:12" ht="12">
      <c r="B16" s="83" t="s">
        <v>23</v>
      </c>
      <c r="C16" s="455">
        <v>1.7</v>
      </c>
      <c r="D16" s="413">
        <v>2.8</v>
      </c>
      <c r="E16" s="413">
        <v>3.6</v>
      </c>
      <c r="F16" s="413">
        <v>4.4</v>
      </c>
      <c r="G16" s="413">
        <v>5.25</v>
      </c>
      <c r="H16" s="415">
        <v>6</v>
      </c>
      <c r="I16" s="317"/>
      <c r="J16" s="318"/>
      <c r="K16" s="318"/>
      <c r="L16" s="319"/>
    </row>
    <row r="17" spans="2:12" ht="12">
      <c r="B17" s="84" t="s">
        <v>24</v>
      </c>
      <c r="C17" s="414">
        <v>1.7</v>
      </c>
      <c r="D17" s="413">
        <v>2.8</v>
      </c>
      <c r="E17" s="413">
        <v>3.6</v>
      </c>
      <c r="F17" s="413">
        <v>4.4</v>
      </c>
      <c r="G17" s="413">
        <v>5.25</v>
      </c>
      <c r="H17" s="415">
        <v>6</v>
      </c>
      <c r="I17" s="317"/>
      <c r="J17" s="318"/>
      <c r="K17" s="318"/>
      <c r="L17" s="319"/>
    </row>
    <row r="18" spans="2:12" ht="12">
      <c r="B18" s="85" t="s">
        <v>25</v>
      </c>
      <c r="C18" s="420">
        <v>1.7</v>
      </c>
      <c r="D18" s="413">
        <v>2.8</v>
      </c>
      <c r="E18" s="413">
        <v>3.6</v>
      </c>
      <c r="F18" s="413">
        <v>4.4</v>
      </c>
      <c r="G18" s="413">
        <v>5.25</v>
      </c>
      <c r="H18" s="415">
        <v>6</v>
      </c>
      <c r="I18" s="317"/>
      <c r="J18" s="318"/>
      <c r="K18" s="318"/>
      <c r="L18" s="319"/>
    </row>
    <row r="19" spans="2:12" ht="12">
      <c r="B19" s="84" t="s">
        <v>26</v>
      </c>
      <c r="C19" s="425">
        <v>1.7</v>
      </c>
      <c r="D19" s="413">
        <v>2.8</v>
      </c>
      <c r="E19" s="413">
        <v>3.6</v>
      </c>
      <c r="F19" s="413">
        <v>4.4</v>
      </c>
      <c r="G19" s="413">
        <v>5.25</v>
      </c>
      <c r="H19" s="415">
        <v>6</v>
      </c>
      <c r="I19" s="317"/>
      <c r="J19" s="318"/>
      <c r="K19" s="318"/>
      <c r="L19" s="319"/>
    </row>
    <row r="20" spans="2:12" ht="12">
      <c r="B20" s="84" t="s">
        <v>27</v>
      </c>
      <c r="C20" s="413">
        <v>1.7</v>
      </c>
      <c r="D20" s="413">
        <v>2.8</v>
      </c>
      <c r="E20" s="413">
        <v>3.6</v>
      </c>
      <c r="F20" s="413">
        <v>4.4</v>
      </c>
      <c r="G20" s="413">
        <v>5.25</v>
      </c>
      <c r="H20" s="415">
        <v>6</v>
      </c>
      <c r="I20" s="317"/>
      <c r="J20" s="318"/>
      <c r="K20" s="318"/>
      <c r="L20" s="319"/>
    </row>
    <row r="21" spans="2:12" ht="12">
      <c r="B21" s="84" t="s">
        <v>28</v>
      </c>
      <c r="C21" s="419">
        <v>1.7</v>
      </c>
      <c r="D21" s="413">
        <v>2.8</v>
      </c>
      <c r="E21" s="413">
        <v>3.6</v>
      </c>
      <c r="F21" s="413">
        <v>4.4</v>
      </c>
      <c r="G21" s="413">
        <v>5.25</v>
      </c>
      <c r="H21" s="415">
        <v>6</v>
      </c>
      <c r="I21" s="317"/>
      <c r="J21" s="318"/>
      <c r="K21" s="318"/>
      <c r="L21" s="319"/>
    </row>
    <row r="22" spans="2:12" ht="12.75" thickBot="1">
      <c r="B22" s="4"/>
      <c r="C22" s="15"/>
      <c r="D22" s="4" t="s">
        <v>152</v>
      </c>
      <c r="E22" s="4" t="s">
        <v>153</v>
      </c>
      <c r="F22" s="4" t="s">
        <v>154</v>
      </c>
      <c r="G22" s="4" t="s">
        <v>155</v>
      </c>
      <c r="H22" s="133" t="s">
        <v>48</v>
      </c>
      <c r="I22" s="320"/>
      <c r="J22" s="321"/>
      <c r="K22" s="321"/>
      <c r="L22" s="322"/>
    </row>
    <row r="23" spans="2:12" ht="12">
      <c r="B23" s="4"/>
      <c r="C23" s="15"/>
      <c r="D23" s="15"/>
      <c r="E23" s="15"/>
      <c r="F23" s="15"/>
      <c r="G23" s="15"/>
      <c r="H23" s="15"/>
      <c r="I23" s="249"/>
      <c r="J23" s="249"/>
      <c r="K23" s="249"/>
      <c r="L23" s="249"/>
    </row>
  </sheetData>
  <mergeCells count="1">
    <mergeCell ref="I12:L22"/>
  </mergeCells>
  <printOptions gridLines="1"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Tristan Hubsch</cp:lastModifiedBy>
  <cp:lastPrinted>2006-03-02T18:04:40Z</cp:lastPrinted>
  <dcterms:created xsi:type="dcterms:W3CDTF">1997-02-24T13:55:22Z</dcterms:created>
  <dcterms:modified xsi:type="dcterms:W3CDTF">2006-03-02T00:23:03Z</dcterms:modified>
  <cp:category/>
  <cp:version/>
  <cp:contentType/>
  <cp:contentStatus/>
</cp:coreProperties>
</file>