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456" windowWidth="14320" windowHeight="13840" firstSheet="1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solver_adj" localSheetId="1" hidden="1">'2'!$C$10:$C$11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'2'!$F$6</definedName>
    <definedName name="solver_lhs2" localSheetId="1" hidden="1">'2'!$C$10:$C$11</definedName>
    <definedName name="solver_lin" localSheetId="1" hidden="1">1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'2'!$C$9</definedName>
    <definedName name="solver_pre" localSheetId="1" hidden="1">0.000001</definedName>
    <definedName name="solver_rel1" localSheetId="1" hidden="1">2</definedName>
    <definedName name="solver_rel2" localSheetId="1" hidden="1">3</definedName>
    <definedName name="solver_rhs1" localSheetId="1" hidden="1">'2'!$E$6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<sst xmlns="http://schemas.openxmlformats.org/spreadsheetml/2006/main" count="202" uniqueCount="150">
  <si>
    <t>(a)</t>
  </si>
  <si>
    <t>Maximax decision =</t>
  </si>
  <si>
    <t>Motel</t>
  </si>
  <si>
    <t>(b)</t>
  </si>
  <si>
    <t>( c)</t>
  </si>
  <si>
    <t>Regret Table:</t>
  </si>
  <si>
    <t>Minimax regret decision =</t>
  </si>
  <si>
    <t>(d)</t>
  </si>
  <si>
    <t>Hurwicz:</t>
  </si>
  <si>
    <t>Alpha =</t>
  </si>
  <si>
    <t>1 - Alpha =</t>
  </si>
  <si>
    <t>Motel =</t>
  </si>
  <si>
    <t>Restaurant =</t>
  </si>
  <si>
    <t>Theater =</t>
  </si>
  <si>
    <t>Select</t>
  </si>
  <si>
    <t>(e)</t>
  </si>
  <si>
    <t>Equal Likelihood:</t>
  </si>
  <si>
    <t>#3-8</t>
  </si>
  <si>
    <t>Problem 6</t>
  </si>
  <si>
    <t>Variable = number of employees</t>
  </si>
  <si>
    <t>P(Pass|Democrat) =</t>
  </si>
  <si>
    <t>P(Fail|Democrat) =</t>
  </si>
  <si>
    <t>P(Pass|Republican) =</t>
  </si>
  <si>
    <t>P(Fail|Republican) =</t>
  </si>
  <si>
    <t>Maximin</t>
  </si>
  <si>
    <t xml:space="preserve"> </t>
  </si>
  <si>
    <t>Season Outcome</t>
  </si>
  <si>
    <t>Loser</t>
  </si>
  <si>
    <t>Competitive</t>
  </si>
  <si>
    <t>Playoffs</t>
  </si>
  <si>
    <t>Byrd</t>
  </si>
  <si>
    <t>O'Neil</t>
  </si>
  <si>
    <t>Johnson</t>
  </si>
  <si>
    <t>Gordan</t>
  </si>
  <si>
    <t>Maximin decision =</t>
  </si>
  <si>
    <t>Byrd =</t>
  </si>
  <si>
    <t>O'Neil =</t>
  </si>
  <si>
    <t>Johnson =</t>
  </si>
  <si>
    <t>Gordan =</t>
  </si>
  <si>
    <t>#3-14</t>
  </si>
  <si>
    <t>Problem 7</t>
  </si>
  <si>
    <t>Expectation value</t>
  </si>
  <si>
    <t>without PI</t>
  </si>
  <si>
    <t>with PI</t>
  </si>
  <si>
    <t>"Insider choice"</t>
  </si>
  <si>
    <t>EVPI</t>
  </si>
  <si>
    <t>Marginal Prob.</t>
  </si>
  <si>
    <t>Joint Prob.</t>
  </si>
  <si>
    <t xml:space="preserve">Prob( empl. = male ) = </t>
  </si>
  <si>
    <t>Notice the perfectly linear increase in the profit!</t>
  </si>
  <si>
    <t xml:space="preserve">Normal distribution value = </t>
  </si>
  <si>
    <t>P( x ≥ 19 ) =</t>
  </si>
  <si>
    <t xml:space="preserve"> = Prob( x ≤ 19 )</t>
  </si>
  <si>
    <t>Player Payoffs
(in millions)</t>
  </si>
  <si>
    <t>Linear</t>
  </si>
  <si>
    <t>3-Month</t>
  </si>
  <si>
    <t>Space</t>
  </si>
  <si>
    <t>Trend</t>
  </si>
  <si>
    <t>Periods</t>
  </si>
  <si>
    <t>(1000 Cu ft)</t>
  </si>
  <si>
    <t>Forecast</t>
  </si>
  <si>
    <t>Line</t>
  </si>
  <si>
    <t xml:space="preserve">MAD = </t>
  </si>
  <si>
    <t>E =</t>
  </si>
  <si>
    <t>Linear Trend Line:</t>
  </si>
  <si>
    <t>a =</t>
  </si>
  <si>
    <t>b =</t>
  </si>
  <si>
    <t>Problem 8</t>
  </si>
  <si>
    <t>#5-10</t>
  </si>
  <si>
    <t>Adjustment</t>
  </si>
  <si>
    <t>Exp. Smoothed</t>
  </si>
  <si>
    <t>Trend-Adj.</t>
  </si>
  <si>
    <t>MAD =</t>
  </si>
  <si>
    <t>|Error|</t>
  </si>
  <si>
    <t xml:space="preserve">E = </t>
  </si>
  <si>
    <r>
      <t>Fixed cost</t>
    </r>
    <r>
      <rPr>
        <sz val="10"/>
        <rFont val="Arial"/>
        <family val="0"/>
      </rPr>
      <t xml:space="preserve"> =</t>
    </r>
  </si>
  <si>
    <r>
      <t>Variable cost</t>
    </r>
    <r>
      <rPr>
        <sz val="10"/>
        <rFont val="Arial"/>
        <family val="0"/>
      </rPr>
      <t xml:space="preserve"> =</t>
    </r>
  </si>
  <si>
    <r>
      <t>Price</t>
    </r>
    <r>
      <rPr>
        <sz val="10"/>
        <rFont val="Arial"/>
        <family val="0"/>
      </rPr>
      <t xml:space="preserve"> =</t>
    </r>
  </si>
  <si>
    <t>v =</t>
  </si>
  <si>
    <t>dolls</t>
  </si>
  <si>
    <t>Profit=</t>
  </si>
  <si>
    <t>Fixed cost=</t>
  </si>
  <si>
    <t>v=</t>
  </si>
  <si>
    <t>#1-16</t>
  </si>
  <si>
    <t>Problem 1</t>
  </si>
  <si>
    <t>added for advertising</t>
  </si>
  <si>
    <t>Break-even</t>
  </si>
  <si>
    <t>increased volume</t>
  </si>
  <si>
    <t>Products</t>
  </si>
  <si>
    <t>x</t>
  </si>
  <si>
    <t>y</t>
  </si>
  <si>
    <t>Available</t>
  </si>
  <si>
    <t>Usage</t>
  </si>
  <si>
    <t>Resources</t>
  </si>
  <si>
    <t>Profit</t>
  </si>
  <si>
    <t>Z =</t>
  </si>
  <si>
    <t>x =</t>
  </si>
  <si>
    <t>y =</t>
  </si>
  <si>
    <t>Problem 2</t>
  </si>
  <si>
    <t>#1-22</t>
  </si>
  <si>
    <t>Trial-and-error run</t>
  </si>
  <si>
    <t>Z</t>
  </si>
  <si>
    <t>Employees</t>
  </si>
  <si>
    <t>Number</t>
  </si>
  <si>
    <t>Probability</t>
  </si>
  <si>
    <t>Female and union</t>
  </si>
  <si>
    <t>Female and nonunion</t>
  </si>
  <si>
    <t>Male and union</t>
  </si>
  <si>
    <t>Male and nonunion</t>
  </si>
  <si>
    <t>#2-4</t>
  </si>
  <si>
    <t>Problem 3</t>
  </si>
  <si>
    <t>Determined by relative frequency</t>
  </si>
  <si>
    <t>No parameters</t>
  </si>
  <si>
    <t>a</t>
  </si>
  <si>
    <t>b.</t>
  </si>
  <si>
    <t>Mutually exclusive: an employee cannot be both male and female, nor both in and not in the union.</t>
  </si>
  <si>
    <t>c.</t>
  </si>
  <si>
    <t>Joint probabilities are additive.</t>
  </si>
  <si>
    <t>d.</t>
  </si>
  <si>
    <t>Collectively exhaustive, since this covers all possibilities.</t>
  </si>
  <si>
    <t>P(Pass &amp; Democrat) =</t>
  </si>
  <si>
    <t>P(Democrat)</t>
  </si>
  <si>
    <t xml:space="preserve">P(Fail &amp; Democrat) = </t>
  </si>
  <si>
    <t>P(Pass &amp; Republican) =</t>
  </si>
  <si>
    <t>P(Republican)</t>
  </si>
  <si>
    <t xml:space="preserve">P(Fail &amp; Republican) = </t>
  </si>
  <si>
    <t>P(Pass) =</t>
  </si>
  <si>
    <t>Passing votes =</t>
  </si>
  <si>
    <t>Problem 4</t>
  </si>
  <si>
    <t>#2-12</t>
  </si>
  <si>
    <t>Mean =</t>
  </si>
  <si>
    <t>Standard deviation =</t>
  </si>
  <si>
    <t>X =</t>
  </si>
  <si>
    <t xml:space="preserve">Z = </t>
  </si>
  <si>
    <t>#2-28</t>
  </si>
  <si>
    <t>Problem 5</t>
  </si>
  <si>
    <t>Pass</t>
  </si>
  <si>
    <t>Fail</t>
  </si>
  <si>
    <t>D</t>
  </si>
  <si>
    <t>R</t>
  </si>
  <si>
    <t>The table of joint and marginal probabilities</t>
  </si>
  <si>
    <t>Gasoline Availability</t>
  </si>
  <si>
    <t>Investment</t>
  </si>
  <si>
    <t>Shortage</t>
  </si>
  <si>
    <t>Stable Supply</t>
  </si>
  <si>
    <t>Surplus</t>
  </si>
  <si>
    <t>Maximum</t>
  </si>
  <si>
    <t xml:space="preserve">Motel </t>
  </si>
  <si>
    <t>Restaurant</t>
  </si>
  <si>
    <t>Theater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</si>
</sst>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000"/>
    <numFmt numFmtId="167" formatCode="0.0000"/>
    <numFmt numFmtId="168" formatCode="0.000"/>
    <numFmt numFmtId="169" formatCode="0.0"/>
    <numFmt numFmtId="170" formatCode="0E+00"/>
    <numFmt numFmtId="171" formatCode="0.0E+00"/>
    <numFmt numFmtId="172" formatCode="0.000E+00"/>
    <numFmt numFmtId="173" formatCode="0.0000E+00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.0000"/>
    <numFmt numFmtId="178" formatCode="&quot;$&quot;#,##0.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0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Fill="1" applyBorder="1" applyAlignment="1">
      <alignment horizontal="right"/>
    </xf>
    <xf numFmtId="176" fontId="0" fillId="0" borderId="6" xfId="0" applyNumberFormat="1" applyFon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176" fontId="0" fillId="0" borderId="22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2" borderId="5" xfId="0" applyNumberFormat="1" applyFont="1" applyFill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176" fontId="0" fillId="2" borderId="6" xfId="0" applyNumberFormat="1" applyFont="1" applyFill="1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7" xfId="0" applyBorder="1" applyAlignment="1">
      <alignment horizontal="right"/>
    </xf>
    <xf numFmtId="10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10" fontId="0" fillId="0" borderId="10" xfId="0" applyNumberFormat="1" applyBorder="1" applyAlignment="1">
      <alignment/>
    </xf>
    <xf numFmtId="10" fontId="0" fillId="0" borderId="8" xfId="0" applyNumberFormat="1" applyBorder="1" applyAlignment="1">
      <alignment/>
    </xf>
    <xf numFmtId="176" fontId="0" fillId="0" borderId="4" xfId="0" applyNumberFormat="1" applyBorder="1" applyAlignment="1">
      <alignment horizontal="center"/>
    </xf>
    <xf numFmtId="176" fontId="0" fillId="2" borderId="28" xfId="0" applyNumberFormat="1" applyFill="1" applyBorder="1" applyAlignment="1">
      <alignment/>
    </xf>
    <xf numFmtId="0" fontId="2" fillId="0" borderId="0" xfId="0" applyFont="1" applyBorder="1" applyAlignment="1">
      <alignment horizontal="right"/>
    </xf>
    <xf numFmtId="168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6" xfId="0" applyNumberFormat="1" applyFont="1" applyBorder="1" applyAlignment="1">
      <alignment horizontal="right"/>
    </xf>
    <xf numFmtId="167" fontId="0" fillId="0" borderId="3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14</xdr:row>
      <xdr:rowOff>0</xdr:rowOff>
    </xdr:from>
    <xdr:to>
      <xdr:col>4</xdr:col>
      <xdr:colOff>323850</xdr:colOff>
      <xdr:row>34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124200" y="2152650"/>
          <a:ext cx="200025" cy="3076575"/>
        </a:xfrm>
        <a:prstGeom prst="rightBrac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266950" y="457200"/>
          <a:ext cx="581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19050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266950" y="771525"/>
          <a:ext cx="581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4</xdr:col>
      <xdr:colOff>19050</xdr:colOff>
      <xdr:row>11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266950" y="1514475"/>
          <a:ext cx="581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9525</xdr:colOff>
      <xdr:row>13</xdr:row>
      <xdr:rowOff>9525</xdr:rowOff>
    </xdr:to>
    <xdr:sp>
      <xdr:nvSpPr>
        <xdr:cNvPr id="4" name="Line 4"/>
        <xdr:cNvSpPr>
          <a:spLocks/>
        </xdr:cNvSpPr>
      </xdr:nvSpPr>
      <xdr:spPr>
        <a:xfrm>
          <a:off x="2276475" y="182880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2</xdr:row>
      <xdr:rowOff>76200</xdr:rowOff>
    </xdr:to>
    <xdr:sp>
      <xdr:nvSpPr>
        <xdr:cNvPr id="5" name="Line 5"/>
        <xdr:cNvSpPr>
          <a:spLocks/>
        </xdr:cNvSpPr>
      </xdr:nvSpPr>
      <xdr:spPr>
        <a:xfrm>
          <a:off x="4838700" y="381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47625</xdr:rowOff>
    </xdr:from>
    <xdr:to>
      <xdr:col>7</xdr:col>
      <xdr:colOff>0</xdr:colOff>
      <xdr:row>13</xdr:row>
      <xdr:rowOff>47625</xdr:rowOff>
    </xdr:to>
    <xdr:sp>
      <xdr:nvSpPr>
        <xdr:cNvPr id="6" name="Line 6"/>
        <xdr:cNvSpPr>
          <a:spLocks/>
        </xdr:cNvSpPr>
      </xdr:nvSpPr>
      <xdr:spPr>
        <a:xfrm>
          <a:off x="4838700" y="2028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7</xdr:col>
      <xdr:colOff>0</xdr:colOff>
      <xdr:row>9</xdr:row>
      <xdr:rowOff>76200</xdr:rowOff>
    </xdr:to>
    <xdr:sp>
      <xdr:nvSpPr>
        <xdr:cNvPr id="7" name="Line 7"/>
        <xdr:cNvSpPr>
          <a:spLocks/>
        </xdr:cNvSpPr>
      </xdr:nvSpPr>
      <xdr:spPr>
        <a:xfrm>
          <a:off x="4838700" y="1447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6</xdr:row>
      <xdr:rowOff>76200</xdr:rowOff>
    </xdr:to>
    <xdr:sp>
      <xdr:nvSpPr>
        <xdr:cNvPr id="8" name="Line 8"/>
        <xdr:cNvSpPr>
          <a:spLocks/>
        </xdr:cNvSpPr>
      </xdr:nvSpPr>
      <xdr:spPr>
        <a:xfrm>
          <a:off x="4838700" y="990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workbookViewId="0" topLeftCell="A1">
      <selection activeCell="C15" sqref="C15"/>
    </sheetView>
  </sheetViews>
  <sheetFormatPr defaultColWidth="11.421875" defaultRowHeight="12.75"/>
  <cols>
    <col min="1" max="2" width="8.8515625" style="0" customWidth="1"/>
    <col min="3" max="3" width="11.421875" style="0" customWidth="1"/>
    <col min="4" max="4" width="11.28125" style="0" customWidth="1"/>
    <col min="5" max="16384" width="8.8515625" style="0" customWidth="1"/>
  </cols>
  <sheetData>
    <row r="1" ht="12">
      <c r="A1" s="11" t="s">
        <v>84</v>
      </c>
    </row>
    <row r="2" spans="1:8" ht="12">
      <c r="A2" s="5" t="s">
        <v>83</v>
      </c>
      <c r="C2" s="2"/>
      <c r="D2" s="2"/>
      <c r="E2" s="2"/>
      <c r="F2" s="2"/>
      <c r="G2" s="2"/>
      <c r="H2" s="2"/>
    </row>
    <row r="4" spans="2:3" ht="12">
      <c r="B4" s="4" t="s">
        <v>75</v>
      </c>
      <c r="C4" s="13">
        <v>25000</v>
      </c>
    </row>
    <row r="5" spans="2:3" ht="12">
      <c r="B5" s="1"/>
      <c r="C5" s="3"/>
    </row>
    <row r="6" spans="2:3" ht="12">
      <c r="B6" s="4" t="s">
        <v>76</v>
      </c>
      <c r="C6" s="13">
        <v>10</v>
      </c>
    </row>
    <row r="7" spans="2:3" ht="12">
      <c r="B7" s="1"/>
      <c r="C7" s="3"/>
    </row>
    <row r="8" spans="2:3" ht="12">
      <c r="B8" s="4" t="s">
        <v>77</v>
      </c>
      <c r="C8" s="13">
        <v>30</v>
      </c>
    </row>
    <row r="9" ht="12">
      <c r="B9" s="1"/>
    </row>
    <row r="10" spans="2:4" ht="12">
      <c r="B10" s="4" t="s">
        <v>78</v>
      </c>
      <c r="C10" s="6">
        <f>C4/(C8-C6)</f>
        <v>1250</v>
      </c>
      <c r="D10" s="7" t="s">
        <v>79</v>
      </c>
    </row>
    <row r="11" spans="2:3" ht="12">
      <c r="B11" s="8"/>
      <c r="C11" s="9"/>
    </row>
    <row r="12" spans="2:4" ht="12">
      <c r="B12" s="8" t="s">
        <v>80</v>
      </c>
      <c r="C12" s="13">
        <f>C8*C10-(C4+C6*C10)</f>
        <v>0</v>
      </c>
      <c r="D12" t="s">
        <v>86</v>
      </c>
    </row>
    <row r="13" ht="12">
      <c r="C13" s="9"/>
    </row>
    <row r="14" spans="2:5" ht="12">
      <c r="B14" s="8" t="s">
        <v>81</v>
      </c>
      <c r="C14" s="13">
        <f>C4+D14</f>
        <v>34000</v>
      </c>
      <c r="D14" s="12">
        <v>9000</v>
      </c>
      <c r="E14" t="s">
        <v>85</v>
      </c>
    </row>
    <row r="15" spans="2:5" ht="12">
      <c r="B15" s="8" t="s">
        <v>82</v>
      </c>
      <c r="C15" s="10">
        <f>C10+D15</f>
        <v>1650</v>
      </c>
      <c r="D15" s="14">
        <v>400</v>
      </c>
      <c r="E15" t="s">
        <v>87</v>
      </c>
    </row>
    <row r="16" spans="2:4" ht="12">
      <c r="B16" s="8" t="s">
        <v>80</v>
      </c>
      <c r="C16" s="13">
        <f>C15*C8-C14-(C6*C15)</f>
        <v>-1000</v>
      </c>
      <c r="D16" t="str">
        <f>IF(C16&gt;0,"Profit! Advertise!","Loss! Don't advertise!")</f>
        <v>Loss! Don't advertise!</v>
      </c>
    </row>
  </sheetData>
  <printOptions/>
  <pageMargins left="0.75" right="0.75" top="1" bottom="1" header="0.5" footer="0.5"/>
  <pageSetup horizontalDpi="300" verticalDpi="300" orientation="portrait" scale="12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125" zoomScaleNormal="125" workbookViewId="0" topLeftCell="A1">
      <selection activeCell="C16" sqref="C16"/>
    </sheetView>
  </sheetViews>
  <sheetFormatPr defaultColWidth="11.421875" defaultRowHeight="12.75"/>
  <cols>
    <col min="1" max="1" width="8.8515625" style="0" customWidth="1"/>
    <col min="2" max="2" width="12.140625" style="0" customWidth="1"/>
    <col min="3" max="3" width="11.7109375" style="0" customWidth="1"/>
    <col min="4" max="4" width="12.28125" style="0" customWidth="1"/>
    <col min="5" max="16384" width="8.8515625" style="0" customWidth="1"/>
  </cols>
  <sheetData>
    <row r="1" ht="12">
      <c r="A1" s="11" t="s">
        <v>98</v>
      </c>
    </row>
    <row r="2" spans="1:2" ht="12">
      <c r="A2" s="11" t="s">
        <v>99</v>
      </c>
      <c r="B2" s="11"/>
    </row>
    <row r="3" ht="12">
      <c r="B3" s="11"/>
    </row>
    <row r="4" spans="2:4" ht="12">
      <c r="B4" s="15"/>
      <c r="C4" s="130" t="s">
        <v>88</v>
      </c>
      <c r="D4" s="131"/>
    </row>
    <row r="5" spans="2:6" ht="12">
      <c r="B5" s="17"/>
      <c r="C5" s="18" t="s">
        <v>89</v>
      </c>
      <c r="D5" s="19" t="s">
        <v>90</v>
      </c>
      <c r="E5" s="20" t="s">
        <v>91</v>
      </c>
      <c r="F5" s="21" t="s">
        <v>92</v>
      </c>
    </row>
    <row r="6" spans="2:6" ht="12">
      <c r="B6" s="22" t="s">
        <v>93</v>
      </c>
      <c r="C6" s="21">
        <v>5</v>
      </c>
      <c r="D6" s="23">
        <v>4</v>
      </c>
      <c r="E6" s="24">
        <v>100</v>
      </c>
      <c r="F6" s="25">
        <f>C6*C10+D6*C11</f>
        <v>100.000000002467</v>
      </c>
    </row>
    <row r="7" spans="2:4" ht="12">
      <c r="B7" s="26" t="s">
        <v>94</v>
      </c>
      <c r="C7" s="25">
        <v>15</v>
      </c>
      <c r="D7" s="27">
        <v>10</v>
      </c>
    </row>
    <row r="9" spans="2:3" ht="12">
      <c r="B9" s="28" t="s">
        <v>95</v>
      </c>
      <c r="C9" s="29">
        <f>C7*C10+D7*C11</f>
        <v>300.000000007401</v>
      </c>
    </row>
    <row r="10" spans="2:3" ht="12">
      <c r="B10" s="22" t="s">
        <v>96</v>
      </c>
      <c r="C10" s="30">
        <v>20.0000000004934</v>
      </c>
    </row>
    <row r="11" spans="2:3" ht="12">
      <c r="B11" s="26" t="s">
        <v>97</v>
      </c>
      <c r="C11" s="31">
        <v>0</v>
      </c>
    </row>
    <row r="13" spans="2:4" ht="12">
      <c r="B13" s="132" t="s">
        <v>100</v>
      </c>
      <c r="C13" s="132"/>
      <c r="D13" s="132"/>
    </row>
    <row r="14" spans="2:4" ht="12">
      <c r="B14" s="33" t="s">
        <v>89</v>
      </c>
      <c r="C14" s="3" t="s">
        <v>90</v>
      </c>
      <c r="D14" s="3" t="s">
        <v>101</v>
      </c>
    </row>
    <row r="15" spans="2:5" ht="12">
      <c r="B15">
        <v>0</v>
      </c>
      <c r="C15">
        <f>INT((E$6-B15*C$6)/D$6)</f>
        <v>25</v>
      </c>
      <c r="D15">
        <f>B15*C$7+C15*D$7</f>
        <v>250</v>
      </c>
      <c r="E15">
        <f>IF(D15=MAX(D$15:D$35),"Optimal","")</f>
      </c>
    </row>
    <row r="16" spans="2:5" ht="12">
      <c r="B16">
        <v>1</v>
      </c>
      <c r="C16">
        <f aca="true" t="shared" si="0" ref="C16:C35">INT((E$6-B16*C$6)/D$6)</f>
        <v>23</v>
      </c>
      <c r="D16">
        <f aca="true" t="shared" si="1" ref="D16:D35">B16*C$7+C16*D$7</f>
        <v>245</v>
      </c>
      <c r="E16">
        <f aca="true" t="shared" si="2" ref="E16:E35">IF(D16=MAX(D$15:D$35),"Optimal","")</f>
      </c>
    </row>
    <row r="17" spans="2:5" ht="12">
      <c r="B17">
        <v>2</v>
      </c>
      <c r="C17">
        <f t="shared" si="0"/>
        <v>22</v>
      </c>
      <c r="D17">
        <f t="shared" si="1"/>
        <v>250</v>
      </c>
      <c r="E17">
        <f t="shared" si="2"/>
      </c>
    </row>
    <row r="18" spans="2:5" ht="12">
      <c r="B18">
        <v>3</v>
      </c>
      <c r="C18">
        <f t="shared" si="0"/>
        <v>21</v>
      </c>
      <c r="D18">
        <f t="shared" si="1"/>
        <v>255</v>
      </c>
      <c r="E18">
        <f t="shared" si="2"/>
      </c>
    </row>
    <row r="19" spans="2:5" ht="12">
      <c r="B19">
        <v>4</v>
      </c>
      <c r="C19">
        <f t="shared" si="0"/>
        <v>20</v>
      </c>
      <c r="D19">
        <f t="shared" si="1"/>
        <v>260</v>
      </c>
      <c r="E19">
        <f t="shared" si="2"/>
      </c>
    </row>
    <row r="20" spans="2:5" ht="12">
      <c r="B20">
        <v>5</v>
      </c>
      <c r="C20">
        <f t="shared" si="0"/>
        <v>18</v>
      </c>
      <c r="D20">
        <f t="shared" si="1"/>
        <v>255</v>
      </c>
      <c r="E20">
        <f t="shared" si="2"/>
      </c>
    </row>
    <row r="21" spans="2:5" ht="12">
      <c r="B21">
        <v>6</v>
      </c>
      <c r="C21">
        <f t="shared" si="0"/>
        <v>17</v>
      </c>
      <c r="D21">
        <f t="shared" si="1"/>
        <v>260</v>
      </c>
      <c r="E21">
        <f t="shared" si="2"/>
      </c>
    </row>
    <row r="22" spans="2:6" ht="12">
      <c r="B22">
        <v>7</v>
      </c>
      <c r="C22">
        <f t="shared" si="0"/>
        <v>16</v>
      </c>
      <c r="D22">
        <f t="shared" si="1"/>
        <v>265</v>
      </c>
      <c r="E22">
        <f t="shared" si="2"/>
      </c>
      <c r="F22" s="133" t="s">
        <v>49</v>
      </c>
    </row>
    <row r="23" spans="2:6" ht="12" customHeight="1">
      <c r="B23">
        <v>8</v>
      </c>
      <c r="C23">
        <f t="shared" si="0"/>
        <v>15</v>
      </c>
      <c r="D23">
        <f t="shared" si="1"/>
        <v>270</v>
      </c>
      <c r="E23">
        <f t="shared" si="2"/>
      </c>
      <c r="F23" s="133"/>
    </row>
    <row r="24" spans="2:6" ht="12">
      <c r="B24">
        <v>9</v>
      </c>
      <c r="C24">
        <f t="shared" si="0"/>
        <v>13</v>
      </c>
      <c r="D24">
        <f t="shared" si="1"/>
        <v>265</v>
      </c>
      <c r="E24">
        <f t="shared" si="2"/>
      </c>
      <c r="F24" s="133"/>
    </row>
    <row r="25" spans="2:6" ht="12">
      <c r="B25">
        <v>10</v>
      </c>
      <c r="C25">
        <f t="shared" si="0"/>
        <v>12</v>
      </c>
      <c r="D25">
        <f t="shared" si="1"/>
        <v>270</v>
      </c>
      <c r="E25">
        <f t="shared" si="2"/>
      </c>
      <c r="F25" s="133"/>
    </row>
    <row r="26" spans="2:6" ht="12">
      <c r="B26">
        <v>11</v>
      </c>
      <c r="C26">
        <f t="shared" si="0"/>
        <v>11</v>
      </c>
      <c r="D26">
        <f t="shared" si="1"/>
        <v>275</v>
      </c>
      <c r="E26">
        <f t="shared" si="2"/>
      </c>
      <c r="F26" s="133"/>
    </row>
    <row r="27" spans="2:6" ht="12">
      <c r="B27">
        <v>12</v>
      </c>
      <c r="C27">
        <f t="shared" si="0"/>
        <v>10</v>
      </c>
      <c r="D27">
        <f t="shared" si="1"/>
        <v>280</v>
      </c>
      <c r="E27">
        <f t="shared" si="2"/>
      </c>
      <c r="F27" s="133"/>
    </row>
    <row r="28" spans="2:5" ht="12">
      <c r="B28">
        <v>13</v>
      </c>
      <c r="C28">
        <f t="shared" si="0"/>
        <v>8</v>
      </c>
      <c r="D28">
        <f t="shared" si="1"/>
        <v>275</v>
      </c>
      <c r="E28">
        <f t="shared" si="2"/>
      </c>
    </row>
    <row r="29" spans="2:5" ht="12">
      <c r="B29">
        <v>14</v>
      </c>
      <c r="C29">
        <f t="shared" si="0"/>
        <v>7</v>
      </c>
      <c r="D29">
        <f t="shared" si="1"/>
        <v>280</v>
      </c>
      <c r="E29">
        <f t="shared" si="2"/>
      </c>
    </row>
    <row r="30" spans="2:5" ht="12">
      <c r="B30">
        <v>15</v>
      </c>
      <c r="C30">
        <f t="shared" si="0"/>
        <v>6</v>
      </c>
      <c r="D30">
        <f t="shared" si="1"/>
        <v>285</v>
      </c>
      <c r="E30">
        <f t="shared" si="2"/>
      </c>
    </row>
    <row r="31" spans="2:5" ht="12">
      <c r="B31">
        <v>16</v>
      </c>
      <c r="C31">
        <f t="shared" si="0"/>
        <v>5</v>
      </c>
      <c r="D31">
        <f t="shared" si="1"/>
        <v>290</v>
      </c>
      <c r="E31">
        <f t="shared" si="2"/>
      </c>
    </row>
    <row r="32" spans="2:5" ht="12">
      <c r="B32">
        <v>17</v>
      </c>
      <c r="C32">
        <f t="shared" si="0"/>
        <v>3</v>
      </c>
      <c r="D32">
        <f t="shared" si="1"/>
        <v>285</v>
      </c>
      <c r="E32">
        <f t="shared" si="2"/>
      </c>
    </row>
    <row r="33" spans="2:5" ht="12">
      <c r="B33">
        <v>18</v>
      </c>
      <c r="C33">
        <f t="shared" si="0"/>
        <v>2</v>
      </c>
      <c r="D33">
        <f t="shared" si="1"/>
        <v>290</v>
      </c>
      <c r="E33">
        <f t="shared" si="2"/>
      </c>
    </row>
    <row r="34" spans="2:5" ht="12">
      <c r="B34">
        <v>19</v>
      </c>
      <c r="C34">
        <f t="shared" si="0"/>
        <v>1</v>
      </c>
      <c r="D34">
        <f t="shared" si="1"/>
        <v>295</v>
      </c>
      <c r="E34">
        <f t="shared" si="2"/>
      </c>
    </row>
    <row r="35" spans="2:5" ht="12">
      <c r="B35">
        <v>20</v>
      </c>
      <c r="C35">
        <f t="shared" si="0"/>
        <v>0</v>
      </c>
      <c r="D35">
        <f t="shared" si="1"/>
        <v>300</v>
      </c>
      <c r="E35" s="11" t="str">
        <f t="shared" si="2"/>
        <v>Optimal</v>
      </c>
    </row>
  </sheetData>
  <mergeCells count="3">
    <mergeCell ref="C4:D4"/>
    <mergeCell ref="B13:D13"/>
    <mergeCell ref="F22:F27"/>
  </mergeCells>
  <printOptions/>
  <pageMargins left="0.75" right="0.75" top="1" bottom="1" header="0.5" footer="0.5"/>
  <pageSetup horizontalDpi="1200" verticalDpi="1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125" zoomScaleNormal="125" workbookViewId="0" topLeftCell="A1">
      <selection activeCell="F17" sqref="F17"/>
    </sheetView>
  </sheetViews>
  <sheetFormatPr defaultColWidth="11.421875" defaultRowHeight="12.75"/>
  <cols>
    <col min="1" max="1" width="8.8515625" style="0" customWidth="1"/>
    <col min="2" max="2" width="20.7109375" style="0" customWidth="1"/>
    <col min="3" max="3" width="10.7109375" style="0" customWidth="1"/>
    <col min="4" max="4" width="11.421875" style="0" customWidth="1"/>
    <col min="5" max="16384" width="8.8515625" style="0" customWidth="1"/>
  </cols>
  <sheetData>
    <row r="1" ht="12">
      <c r="A1" s="11" t="s">
        <v>110</v>
      </c>
    </row>
    <row r="2" ht="12">
      <c r="A2" s="11" t="s">
        <v>109</v>
      </c>
    </row>
    <row r="3" ht="12">
      <c r="D3" s="3" t="s">
        <v>113</v>
      </c>
    </row>
    <row r="4" spans="2:5" ht="12.75" thickBot="1">
      <c r="B4" s="34" t="s">
        <v>102</v>
      </c>
      <c r="C4" s="98" t="s">
        <v>103</v>
      </c>
      <c r="D4" s="34" t="s">
        <v>104</v>
      </c>
      <c r="E4" s="36" t="s">
        <v>111</v>
      </c>
    </row>
    <row r="5" spans="2:5" ht="12">
      <c r="B5" s="20" t="s">
        <v>105</v>
      </c>
      <c r="C5" s="120">
        <v>12000</v>
      </c>
      <c r="D5" s="119">
        <f>C5/C9</f>
        <v>0.12</v>
      </c>
      <c r="E5" t="s">
        <v>19</v>
      </c>
    </row>
    <row r="6" spans="2:5" ht="12">
      <c r="B6" s="20" t="s">
        <v>106</v>
      </c>
      <c r="C6" s="121">
        <v>25000</v>
      </c>
      <c r="D6" s="119">
        <f>C6/C9</f>
        <v>0.25</v>
      </c>
      <c r="E6" t="s">
        <v>112</v>
      </c>
    </row>
    <row r="7" spans="2:4" ht="12">
      <c r="B7" s="20" t="s">
        <v>107</v>
      </c>
      <c r="C7" s="121">
        <v>21000</v>
      </c>
      <c r="D7" s="119">
        <f>C7/C9</f>
        <v>0.21</v>
      </c>
    </row>
    <row r="8" spans="2:4" ht="12.75" thickBot="1">
      <c r="B8" s="20" t="s">
        <v>108</v>
      </c>
      <c r="C8" s="122">
        <v>42000</v>
      </c>
      <c r="D8" s="119">
        <f>C8/C9</f>
        <v>0.42</v>
      </c>
    </row>
    <row r="9" spans="2:4" ht="12">
      <c r="B9" s="24"/>
      <c r="C9" s="35">
        <f>SUM(C5:C8)</f>
        <v>100000</v>
      </c>
      <c r="D9" s="37">
        <f>C9/C9</f>
        <v>1</v>
      </c>
    </row>
    <row r="11" spans="1:7" ht="12">
      <c r="A11" s="1" t="s">
        <v>114</v>
      </c>
      <c r="B11" s="134" t="s">
        <v>115</v>
      </c>
      <c r="C11" s="134"/>
      <c r="D11" s="134"/>
      <c r="E11" s="134"/>
      <c r="F11" s="134"/>
      <c r="G11" s="134"/>
    </row>
    <row r="12" spans="1:7" ht="12">
      <c r="A12" s="1"/>
      <c r="B12" s="134"/>
      <c r="C12" s="134"/>
      <c r="D12" s="134"/>
      <c r="E12" s="134"/>
      <c r="F12" s="134"/>
      <c r="G12" s="134"/>
    </row>
    <row r="13" ht="12">
      <c r="A13" s="1"/>
    </row>
    <row r="14" spans="1:4" ht="12">
      <c r="A14" s="1" t="s">
        <v>116</v>
      </c>
      <c r="B14" s="1" t="s">
        <v>48</v>
      </c>
      <c r="C14" s="39">
        <f>D7+D8</f>
        <v>0.63</v>
      </c>
      <c r="D14" t="s">
        <v>117</v>
      </c>
    </row>
    <row r="15" ht="12">
      <c r="A15" s="1"/>
    </row>
    <row r="16" spans="1:2" ht="12">
      <c r="A16" s="1" t="s">
        <v>118</v>
      </c>
      <c r="B16" t="s">
        <v>119</v>
      </c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</sheetData>
  <mergeCells count="1">
    <mergeCell ref="B11:G1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workbookViewId="0" topLeftCell="A2">
      <selection activeCell="F24" sqref="F24"/>
    </sheetView>
  </sheetViews>
  <sheetFormatPr defaultColWidth="11.421875" defaultRowHeight="12.75"/>
  <cols>
    <col min="1" max="1" width="8.8515625" style="0" customWidth="1"/>
    <col min="2" max="2" width="16.8515625" style="0" customWidth="1"/>
    <col min="3" max="3" width="8.28125" style="0" customWidth="1"/>
    <col min="4" max="4" width="8.421875" style="0" customWidth="1"/>
    <col min="5" max="5" width="21.421875" style="0" customWidth="1"/>
    <col min="6" max="6" width="8.7109375" style="0" customWidth="1"/>
    <col min="7" max="7" width="4.00390625" style="0" customWidth="1"/>
    <col min="8" max="8" width="22.28125" style="0" customWidth="1"/>
    <col min="9" max="9" width="8.421875" style="0" customWidth="1"/>
    <col min="10" max="16384" width="8.8515625" style="0" customWidth="1"/>
  </cols>
  <sheetData>
    <row r="1" ht="12">
      <c r="A1" s="11" t="s">
        <v>128</v>
      </c>
    </row>
    <row r="2" ht="12">
      <c r="A2" s="11" t="s">
        <v>129</v>
      </c>
    </row>
    <row r="3" spans="5:9" ht="12">
      <c r="E3" s="22" t="s">
        <v>20</v>
      </c>
      <c r="F3" s="37">
        <v>0.35</v>
      </c>
      <c r="H3" s="22" t="s">
        <v>120</v>
      </c>
      <c r="I3" s="37">
        <f>C5*F3</f>
        <v>0.23099999999999998</v>
      </c>
    </row>
    <row r="4" spans="5:9" ht="12">
      <c r="E4" s="1"/>
      <c r="F4" s="3"/>
      <c r="I4" s="41"/>
    </row>
    <row r="5" spans="2:9" ht="12">
      <c r="B5" s="22" t="s">
        <v>121</v>
      </c>
      <c r="C5" s="37">
        <v>0.66</v>
      </c>
      <c r="D5" s="42"/>
      <c r="E5" s="1"/>
      <c r="F5" s="3"/>
      <c r="I5" s="41"/>
    </row>
    <row r="6" spans="5:9" ht="12">
      <c r="E6" s="1"/>
      <c r="F6" s="3"/>
      <c r="H6" s="43"/>
      <c r="I6" s="41"/>
    </row>
    <row r="7" spans="5:9" ht="12">
      <c r="E7" s="22" t="s">
        <v>21</v>
      </c>
      <c r="F7" s="37">
        <v>0.65</v>
      </c>
      <c r="H7" s="22" t="s">
        <v>122</v>
      </c>
      <c r="I7" s="37">
        <f>C5*F7</f>
        <v>0.42900000000000005</v>
      </c>
    </row>
    <row r="8" ht="12">
      <c r="I8" s="44"/>
    </row>
    <row r="9" ht="12">
      <c r="I9" s="44"/>
    </row>
    <row r="10" spans="5:9" ht="12">
      <c r="E10" s="22" t="s">
        <v>22</v>
      </c>
      <c r="F10" s="37">
        <v>0.7</v>
      </c>
      <c r="H10" s="22" t="s">
        <v>123</v>
      </c>
      <c r="I10" s="37">
        <f>C12*F10</f>
        <v>0.238</v>
      </c>
    </row>
    <row r="11" spans="5:9" ht="12">
      <c r="E11" s="1"/>
      <c r="F11" s="3"/>
      <c r="I11" s="41"/>
    </row>
    <row r="12" spans="2:9" ht="12">
      <c r="B12" s="22" t="s">
        <v>124</v>
      </c>
      <c r="C12" s="37">
        <v>0.34</v>
      </c>
      <c r="D12" s="42"/>
      <c r="E12" s="1"/>
      <c r="F12" s="3"/>
      <c r="I12" s="41"/>
    </row>
    <row r="13" spans="5:9" ht="12">
      <c r="E13" s="1"/>
      <c r="F13" s="3"/>
      <c r="H13" s="43"/>
      <c r="I13" s="41"/>
    </row>
    <row r="14" spans="5:9" ht="12">
      <c r="E14" s="22" t="s">
        <v>23</v>
      </c>
      <c r="F14" s="37">
        <v>0.3</v>
      </c>
      <c r="H14" s="22" t="s">
        <v>125</v>
      </c>
      <c r="I14" s="37">
        <f>C12*F14</f>
        <v>0.10200000000000001</v>
      </c>
    </row>
    <row r="17" spans="2:3" ht="12">
      <c r="B17" s="4" t="s">
        <v>126</v>
      </c>
      <c r="C17" s="46">
        <f>I3+I10</f>
        <v>0.469</v>
      </c>
    </row>
    <row r="18" spans="2:3" ht="12">
      <c r="B18" s="4" t="s">
        <v>127</v>
      </c>
      <c r="C18" s="45">
        <f>CEILING(100*C17,1)</f>
        <v>47</v>
      </c>
    </row>
    <row r="21" ht="12">
      <c r="B21" t="s">
        <v>140</v>
      </c>
    </row>
    <row r="23" spans="2:5" ht="12.75" thickBot="1">
      <c r="B23" s="86" t="s">
        <v>47</v>
      </c>
      <c r="C23" s="87" t="s">
        <v>138</v>
      </c>
      <c r="D23" s="87" t="s">
        <v>139</v>
      </c>
      <c r="E23" s="88" t="s">
        <v>46</v>
      </c>
    </row>
    <row r="24" spans="2:5" ht="12">
      <c r="B24" s="89" t="s">
        <v>136</v>
      </c>
      <c r="C24" s="47">
        <f>I3</f>
        <v>0.23099999999999998</v>
      </c>
      <c r="D24" s="48">
        <f>I10</f>
        <v>0.238</v>
      </c>
      <c r="E24" s="90">
        <f>SUM(C24:D24)</f>
        <v>0.469</v>
      </c>
    </row>
    <row r="25" spans="2:5" ht="12.75" thickBot="1">
      <c r="B25" s="89" t="s">
        <v>137</v>
      </c>
      <c r="C25" s="49">
        <f>I7</f>
        <v>0.42900000000000005</v>
      </c>
      <c r="D25" s="50">
        <f>I14</f>
        <v>0.10200000000000001</v>
      </c>
      <c r="E25" s="90">
        <f>SUM(C25:D25)</f>
        <v>0.531</v>
      </c>
    </row>
    <row r="26" spans="2:5" ht="12">
      <c r="B26" s="91" t="s">
        <v>46</v>
      </c>
      <c r="C26" s="92">
        <f>SUM(C24:C25)</f>
        <v>0.66</v>
      </c>
      <c r="D26" s="92">
        <f>SUM(D24:D25)</f>
        <v>0.33999999999999997</v>
      </c>
      <c r="E26" s="93">
        <f>SUM(E24:E25)</f>
        <v>1</v>
      </c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="125" zoomScaleNormal="125" workbookViewId="0" topLeftCell="A1">
      <selection activeCell="C11" sqref="C11"/>
    </sheetView>
  </sheetViews>
  <sheetFormatPr defaultColWidth="11.421875" defaultRowHeight="12.75"/>
  <cols>
    <col min="1" max="1" width="8.8515625" style="0" customWidth="1"/>
    <col min="2" max="2" width="24.28125" style="0" customWidth="1"/>
    <col min="3" max="16384" width="8.8515625" style="0" customWidth="1"/>
  </cols>
  <sheetData>
    <row r="1" ht="12">
      <c r="A1" s="11" t="s">
        <v>135</v>
      </c>
    </row>
    <row r="2" ht="12">
      <c r="A2" s="11" t="s">
        <v>134</v>
      </c>
    </row>
    <row r="4" spans="2:3" ht="12">
      <c r="B4" s="22" t="s">
        <v>130</v>
      </c>
      <c r="C4" s="21">
        <v>14</v>
      </c>
    </row>
    <row r="5" spans="2:3" ht="12">
      <c r="B5" s="22" t="s">
        <v>131</v>
      </c>
      <c r="C5" s="21">
        <v>3</v>
      </c>
    </row>
    <row r="6" spans="2:3" ht="12">
      <c r="B6" s="22" t="s">
        <v>132</v>
      </c>
      <c r="C6" s="21">
        <v>19</v>
      </c>
    </row>
    <row r="8" spans="2:3" ht="12">
      <c r="B8" s="22" t="s">
        <v>133</v>
      </c>
      <c r="C8" s="40">
        <f>(C6-C4)/C5</f>
        <v>1.6666666666666667</v>
      </c>
    </row>
    <row r="10" spans="2:4" ht="12">
      <c r="B10" s="22" t="s">
        <v>50</v>
      </c>
      <c r="C10" s="37">
        <f>NORMDIST(C6,C4,C5,TRUE)</f>
        <v>0.9522096477271853</v>
      </c>
      <c r="D10" t="s">
        <v>52</v>
      </c>
    </row>
    <row r="11" spans="2:3" ht="12">
      <c r="B11" s="22" t="s">
        <v>51</v>
      </c>
      <c r="C11" s="37">
        <f>1-C10</f>
        <v>0.047790352272814696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8.8515625" style="0" customWidth="1"/>
    <col min="2" max="2" width="24.421875" style="0" customWidth="1"/>
    <col min="3" max="4" width="15.421875" style="0" customWidth="1"/>
    <col min="5" max="5" width="15.7109375" style="0" customWidth="1"/>
    <col min="6" max="6" width="10.421875" style="0" customWidth="1"/>
    <col min="7" max="7" width="10.7109375" style="0" customWidth="1"/>
    <col min="8" max="16384" width="8.8515625" style="0" customWidth="1"/>
  </cols>
  <sheetData>
    <row r="1" ht="12">
      <c r="A1" s="11" t="s">
        <v>18</v>
      </c>
    </row>
    <row r="2" ht="12">
      <c r="A2" s="11" t="s">
        <v>17</v>
      </c>
    </row>
    <row r="4" spans="2:7" ht="12">
      <c r="B4" s="135" t="s">
        <v>142</v>
      </c>
      <c r="C4" s="137" t="s">
        <v>141</v>
      </c>
      <c r="D4" s="137"/>
      <c r="E4" s="137"/>
      <c r="F4" s="135" t="s">
        <v>146</v>
      </c>
      <c r="G4" s="135" t="s">
        <v>24</v>
      </c>
    </row>
    <row r="5" spans="2:7" ht="12.75" thickBot="1">
      <c r="B5" s="136"/>
      <c r="C5" s="53" t="s">
        <v>143</v>
      </c>
      <c r="D5" s="53" t="s">
        <v>144</v>
      </c>
      <c r="E5" s="53" t="s">
        <v>145</v>
      </c>
      <c r="F5" s="136"/>
      <c r="G5" s="136"/>
    </row>
    <row r="6" spans="2:7" ht="12">
      <c r="B6" s="68" t="s">
        <v>147</v>
      </c>
      <c r="C6" s="70">
        <v>-8000</v>
      </c>
      <c r="D6" s="71">
        <v>14000</v>
      </c>
      <c r="E6" s="72">
        <v>21000</v>
      </c>
      <c r="F6" s="78">
        <f>MAX(C6,E6)</f>
        <v>21000</v>
      </c>
      <c r="G6" s="67">
        <f>MIN(C6,E6)</f>
        <v>-8000</v>
      </c>
    </row>
    <row r="7" spans="2:7" ht="12">
      <c r="B7" s="68" t="s">
        <v>148</v>
      </c>
      <c r="C7" s="73">
        <v>2000</v>
      </c>
      <c r="D7" s="66">
        <v>7000</v>
      </c>
      <c r="E7" s="74">
        <v>6000</v>
      </c>
      <c r="F7" s="69">
        <f>MAX(C7,E7)</f>
        <v>6000</v>
      </c>
      <c r="G7" s="67">
        <f>MIN(C7,E7)</f>
        <v>2000</v>
      </c>
    </row>
    <row r="8" spans="2:7" ht="12.75" thickBot="1">
      <c r="B8" s="68" t="s">
        <v>149</v>
      </c>
      <c r="C8" s="75">
        <v>6000</v>
      </c>
      <c r="D8" s="76">
        <v>6000</v>
      </c>
      <c r="E8" s="77">
        <v>4000</v>
      </c>
      <c r="F8" s="69">
        <f>MAX(C8,E8)</f>
        <v>6000</v>
      </c>
      <c r="G8" s="79">
        <f>MIN(C8,E8)</f>
        <v>4000</v>
      </c>
    </row>
    <row r="9" spans="2:7" ht="12">
      <c r="B9" s="53"/>
      <c r="C9" s="53"/>
      <c r="D9" s="53"/>
      <c r="E9" s="53"/>
      <c r="F9" s="53"/>
      <c r="G9" s="42"/>
    </row>
    <row r="10" spans="1:7" ht="12">
      <c r="A10" s="56" t="s">
        <v>0</v>
      </c>
      <c r="B10" s="55" t="s">
        <v>1</v>
      </c>
      <c r="C10" s="66">
        <f>MAX(F6:F8)</f>
        <v>21000</v>
      </c>
      <c r="D10" s="34" t="s">
        <v>2</v>
      </c>
      <c r="E10" s="57"/>
      <c r="F10" s="53"/>
      <c r="G10" s="42"/>
    </row>
    <row r="11" spans="1:7" ht="12">
      <c r="A11" s="56" t="s">
        <v>3</v>
      </c>
      <c r="B11" s="55" t="s">
        <v>34</v>
      </c>
      <c r="C11" s="66">
        <f>MAX(G6:G8)</f>
        <v>4000</v>
      </c>
      <c r="D11" s="34" t="s">
        <v>149</v>
      </c>
      <c r="E11" s="57"/>
      <c r="F11" s="53"/>
      <c r="G11" s="42"/>
    </row>
    <row r="13" spans="1:6" ht="12">
      <c r="A13" s="56" t="s">
        <v>4</v>
      </c>
      <c r="B13" s="58" t="s">
        <v>5</v>
      </c>
      <c r="C13" s="42"/>
      <c r="D13" s="42"/>
      <c r="E13" s="59"/>
      <c r="F13" s="60"/>
    </row>
    <row r="14" spans="2:7" ht="12">
      <c r="B14" s="135" t="s">
        <v>142</v>
      </c>
      <c r="C14" s="137" t="s">
        <v>141</v>
      </c>
      <c r="D14" s="137"/>
      <c r="E14" s="137"/>
      <c r="F14" s="135" t="s">
        <v>146</v>
      </c>
      <c r="G14" s="42"/>
    </row>
    <row r="15" spans="1:7" ht="12">
      <c r="A15" s="56"/>
      <c r="B15" s="136"/>
      <c r="C15" s="53" t="s">
        <v>143</v>
      </c>
      <c r="D15" s="53" t="s">
        <v>144</v>
      </c>
      <c r="E15" s="53" t="s">
        <v>145</v>
      </c>
      <c r="F15" s="136"/>
      <c r="G15" s="57"/>
    </row>
    <row r="16" spans="2:7" ht="12">
      <c r="B16" s="55" t="s">
        <v>2</v>
      </c>
      <c r="C16" s="66">
        <v>14000</v>
      </c>
      <c r="D16" s="66">
        <v>0</v>
      </c>
      <c r="E16" s="66">
        <v>0</v>
      </c>
      <c r="F16" s="80">
        <f>MAX(C16,E16)</f>
        <v>14000</v>
      </c>
      <c r="G16" s="42"/>
    </row>
    <row r="17" spans="2:7" ht="12">
      <c r="B17" s="55" t="s">
        <v>148</v>
      </c>
      <c r="C17" s="66">
        <v>4000</v>
      </c>
      <c r="D17" s="66">
        <v>7000</v>
      </c>
      <c r="E17" s="66">
        <v>15000</v>
      </c>
      <c r="F17" s="123">
        <f>MAX(C17,E17)</f>
        <v>15000</v>
      </c>
      <c r="G17" s="42"/>
    </row>
    <row r="18" spans="2:7" ht="12">
      <c r="B18" s="55" t="s">
        <v>149</v>
      </c>
      <c r="C18" s="66">
        <v>0</v>
      </c>
      <c r="D18" s="66">
        <v>8000</v>
      </c>
      <c r="E18" s="66">
        <v>17000</v>
      </c>
      <c r="F18" s="123">
        <f>MAX(C18,E18)</f>
        <v>17000</v>
      </c>
      <c r="G18" s="42"/>
    </row>
    <row r="20" spans="2:4" ht="12">
      <c r="B20" s="61" t="s">
        <v>6</v>
      </c>
      <c r="C20" s="67">
        <v>14000</v>
      </c>
      <c r="D20" s="34" t="s">
        <v>2</v>
      </c>
    </row>
    <row r="21" spans="2:5" ht="12">
      <c r="B21" s="33"/>
      <c r="C21" s="42"/>
      <c r="D21" s="42"/>
      <c r="E21" s="42"/>
    </row>
    <row r="22" spans="1:2" ht="12">
      <c r="A22" s="56" t="s">
        <v>7</v>
      </c>
      <c r="B22" s="43" t="s">
        <v>8</v>
      </c>
    </row>
    <row r="23" spans="1:5" ht="12">
      <c r="A23" s="56"/>
      <c r="B23" s="62" t="s">
        <v>9</v>
      </c>
      <c r="C23" s="40">
        <v>0.4</v>
      </c>
      <c r="D23" s="63"/>
      <c r="E23" s="41"/>
    </row>
    <row r="24" spans="2:4" ht="12">
      <c r="B24" s="62" t="s">
        <v>10</v>
      </c>
      <c r="C24" s="40">
        <f>1-C23</f>
        <v>0.6</v>
      </c>
      <c r="D24" s="63"/>
    </row>
    <row r="25" spans="2:4" ht="12">
      <c r="B25" s="62" t="s">
        <v>11</v>
      </c>
      <c r="C25" s="67">
        <f>C6*C24+E6*C23</f>
        <v>3600</v>
      </c>
      <c r="D25" s="42"/>
    </row>
    <row r="26" spans="2:4" ht="12">
      <c r="B26" s="62" t="s">
        <v>12</v>
      </c>
      <c r="C26" s="67">
        <f>D7*C23+C7*C24</f>
        <v>4000</v>
      </c>
      <c r="D26" s="42"/>
    </row>
    <row r="27" spans="2:5" ht="12">
      <c r="B27" s="62" t="s">
        <v>13</v>
      </c>
      <c r="C27" s="81">
        <f>C8*C23+E8*C24</f>
        <v>4800</v>
      </c>
      <c r="D27" s="57" t="s">
        <v>14</v>
      </c>
      <c r="E27" s="64"/>
    </row>
    <row r="29" spans="1:2" ht="12">
      <c r="A29" s="56" t="s">
        <v>15</v>
      </c>
      <c r="B29" s="58" t="s">
        <v>16</v>
      </c>
    </row>
    <row r="30" spans="2:5" ht="12">
      <c r="B30" s="65" t="s">
        <v>11</v>
      </c>
      <c r="C30" s="81">
        <f>C6*0.3333333+D6*0.3333333+E6*0.3333333</f>
        <v>8999.9991</v>
      </c>
      <c r="D30" s="57" t="s">
        <v>14</v>
      </c>
      <c r="E30" s="124">
        <f>AVERAGE(C6:E6)</f>
        <v>9000</v>
      </c>
    </row>
    <row r="31" spans="2:5" ht="12">
      <c r="B31" s="65" t="s">
        <v>12</v>
      </c>
      <c r="C31" s="67">
        <f>C7*0.33+D7*0.33+E7*0.33</f>
        <v>4950</v>
      </c>
      <c r="D31" s="42"/>
      <c r="E31" s="124">
        <f>AVERAGE(C7:E7)</f>
        <v>5000</v>
      </c>
    </row>
    <row r="32" spans="2:5" ht="12">
      <c r="B32" s="65" t="s">
        <v>13</v>
      </c>
      <c r="C32" s="67">
        <f>C8*0.33+D8*0.33+E8*0.33</f>
        <v>5280</v>
      </c>
      <c r="D32" s="42"/>
      <c r="E32" s="124">
        <f>AVERAGE(C8:E8)</f>
        <v>5333.333333333333</v>
      </c>
    </row>
  </sheetData>
  <mergeCells count="7">
    <mergeCell ref="G4:G5"/>
    <mergeCell ref="B4:B5"/>
    <mergeCell ref="B14:B15"/>
    <mergeCell ref="C4:E4"/>
    <mergeCell ref="C14:E14"/>
    <mergeCell ref="F14:F1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36" sqref="C36"/>
    </sheetView>
  </sheetViews>
  <sheetFormatPr defaultColWidth="11.421875" defaultRowHeight="12.75"/>
  <cols>
    <col min="1" max="1" width="8.8515625" style="0" customWidth="1"/>
    <col min="2" max="2" width="24.421875" style="0" customWidth="1"/>
    <col min="3" max="4" width="15.421875" style="0" customWidth="1"/>
    <col min="5" max="5" width="15.7109375" style="0" customWidth="1"/>
    <col min="6" max="6" width="10.421875" style="0" customWidth="1"/>
    <col min="7" max="16384" width="8.8515625" style="0" customWidth="1"/>
  </cols>
  <sheetData>
    <row r="1" ht="12">
      <c r="A1" s="11" t="s">
        <v>40</v>
      </c>
    </row>
    <row r="2" ht="12">
      <c r="A2" s="11" t="s">
        <v>39</v>
      </c>
    </row>
    <row r="4" spans="1:7" ht="12">
      <c r="A4" s="56"/>
      <c r="B4" s="139" t="s">
        <v>53</v>
      </c>
      <c r="C4" s="137" t="s">
        <v>26</v>
      </c>
      <c r="D4" s="130"/>
      <c r="E4" s="137"/>
      <c r="F4" s="135" t="s">
        <v>146</v>
      </c>
      <c r="G4" s="135" t="s">
        <v>24</v>
      </c>
    </row>
    <row r="5" spans="1:7" ht="12">
      <c r="A5" s="56"/>
      <c r="B5" s="138"/>
      <c r="C5" s="53" t="s">
        <v>27</v>
      </c>
      <c r="D5" s="51" t="s">
        <v>28</v>
      </c>
      <c r="E5" s="53" t="s">
        <v>29</v>
      </c>
      <c r="F5" s="138"/>
      <c r="G5" s="138"/>
    </row>
    <row r="6" spans="1:7" ht="12">
      <c r="A6" s="56"/>
      <c r="B6" s="136"/>
      <c r="C6" s="83">
        <v>0.45</v>
      </c>
      <c r="D6" s="84">
        <v>0.35</v>
      </c>
      <c r="E6" s="83">
        <v>0.2</v>
      </c>
      <c r="F6" s="136"/>
      <c r="G6" s="136"/>
    </row>
    <row r="7" spans="1:7" ht="12">
      <c r="A7" s="56"/>
      <c r="B7" s="55" t="s">
        <v>30</v>
      </c>
      <c r="C7" s="66">
        <v>-3.2</v>
      </c>
      <c r="D7" s="66">
        <v>1.3</v>
      </c>
      <c r="E7" s="66">
        <v>4.4</v>
      </c>
      <c r="F7" s="66">
        <f>MAX(C7:E7)</f>
        <v>4.4</v>
      </c>
      <c r="G7" s="67">
        <f>MIN(C7:E7)</f>
        <v>-3.2</v>
      </c>
    </row>
    <row r="8" spans="1:7" ht="12">
      <c r="A8" s="56"/>
      <c r="B8" s="55" t="s">
        <v>31</v>
      </c>
      <c r="C8" s="66">
        <v>-5.1</v>
      </c>
      <c r="D8" s="66">
        <v>1.8</v>
      </c>
      <c r="E8" s="66">
        <v>6.3</v>
      </c>
      <c r="F8" s="66">
        <f>MAX(C8:E8)</f>
        <v>6.3</v>
      </c>
      <c r="G8" s="67">
        <f>MIN(C8:E8)</f>
        <v>-5.1</v>
      </c>
    </row>
    <row r="9" spans="1:7" ht="12">
      <c r="A9" s="56"/>
      <c r="B9" s="55" t="s">
        <v>32</v>
      </c>
      <c r="C9" s="66">
        <v>-2.7</v>
      </c>
      <c r="D9" s="66">
        <v>0.7</v>
      </c>
      <c r="E9" s="66">
        <v>5.8</v>
      </c>
      <c r="F9" s="66">
        <f>MAX(C9:E9)</f>
        <v>5.8</v>
      </c>
      <c r="G9" s="81">
        <f>MIN(C9:E9)</f>
        <v>-2.7</v>
      </c>
    </row>
    <row r="10" spans="1:7" ht="12">
      <c r="A10" s="56"/>
      <c r="B10" s="55" t="s">
        <v>33</v>
      </c>
      <c r="C10" s="66">
        <v>-6.3</v>
      </c>
      <c r="D10" s="66">
        <v>-1.6</v>
      </c>
      <c r="E10" s="66">
        <v>9.6</v>
      </c>
      <c r="F10" s="80">
        <f>MAX(C10:E10)</f>
        <v>9.6</v>
      </c>
      <c r="G10" s="67">
        <f>MIN(C10:E10)</f>
        <v>-6.3</v>
      </c>
    </row>
    <row r="11" spans="1:7" ht="12">
      <c r="A11" s="56"/>
      <c r="B11" s="53"/>
      <c r="C11" s="53"/>
      <c r="D11" s="53"/>
      <c r="E11" s="53"/>
      <c r="F11" s="53"/>
      <c r="G11" s="42"/>
    </row>
    <row r="12" spans="1:7" ht="12">
      <c r="A12" s="56" t="s">
        <v>0</v>
      </c>
      <c r="B12" s="55" t="s">
        <v>1</v>
      </c>
      <c r="C12" s="66">
        <f>MAX(F7:F10)</f>
        <v>9.6</v>
      </c>
      <c r="D12" s="34" t="s">
        <v>33</v>
      </c>
      <c r="E12" s="57"/>
      <c r="F12" s="53"/>
      <c r="G12" s="42"/>
    </row>
    <row r="13" spans="1:7" ht="12">
      <c r="A13" s="56" t="s">
        <v>3</v>
      </c>
      <c r="B13" s="55" t="s">
        <v>34</v>
      </c>
      <c r="C13" s="66">
        <f>MAX(G7:G10)</f>
        <v>-2.7</v>
      </c>
      <c r="D13" s="34" t="s">
        <v>32</v>
      </c>
      <c r="E13" s="57"/>
      <c r="F13" s="53"/>
      <c r="G13" s="42"/>
    </row>
    <row r="14" ht="12">
      <c r="A14" s="56"/>
    </row>
    <row r="15" spans="1:5" ht="12">
      <c r="A15" s="56"/>
      <c r="B15" s="33"/>
      <c r="C15" s="42"/>
      <c r="D15" s="42"/>
      <c r="E15" s="42"/>
    </row>
    <row r="16" spans="1:2" ht="12">
      <c r="A16" s="56" t="s">
        <v>4</v>
      </c>
      <c r="B16" s="43" t="s">
        <v>8</v>
      </c>
    </row>
    <row r="17" spans="1:5" ht="12">
      <c r="A17" s="56"/>
      <c r="B17" s="62" t="s">
        <v>9</v>
      </c>
      <c r="C17" s="40">
        <v>0.6</v>
      </c>
      <c r="D17" s="63"/>
      <c r="E17" s="41"/>
    </row>
    <row r="18" spans="1:4" ht="12">
      <c r="A18" s="56"/>
      <c r="B18" s="62" t="s">
        <v>10</v>
      </c>
      <c r="C18" s="40">
        <v>0.4</v>
      </c>
      <c r="D18" s="63"/>
    </row>
    <row r="19" spans="1:4" ht="12">
      <c r="A19" s="56"/>
      <c r="B19" s="82" t="s">
        <v>35</v>
      </c>
      <c r="C19" s="67">
        <f>C17*F7+C18*G7</f>
        <v>1.3599999999999999</v>
      </c>
      <c r="D19" s="42"/>
    </row>
    <row r="20" spans="1:4" ht="12">
      <c r="A20" s="56"/>
      <c r="B20" s="82" t="s">
        <v>36</v>
      </c>
      <c r="C20" s="67">
        <f>C17*F8+C18*G8</f>
        <v>1.7399999999999998</v>
      </c>
      <c r="D20" s="42"/>
    </row>
    <row r="21" spans="1:4" ht="12">
      <c r="A21" s="56"/>
      <c r="B21" s="82" t="s">
        <v>37</v>
      </c>
      <c r="C21" s="67">
        <f>C17*F9+C18*G9</f>
        <v>2.4</v>
      </c>
      <c r="D21" s="42"/>
    </row>
    <row r="22" spans="1:5" ht="12">
      <c r="A22" s="56"/>
      <c r="B22" s="82" t="s">
        <v>38</v>
      </c>
      <c r="C22" s="81">
        <f>C17*F10+C18*G10</f>
        <v>3.2399999999999998</v>
      </c>
      <c r="D22" s="57" t="s">
        <v>14</v>
      </c>
      <c r="E22" s="64"/>
    </row>
    <row r="23" ht="12">
      <c r="A23" s="56"/>
    </row>
    <row r="24" spans="1:2" ht="12">
      <c r="A24" s="56" t="s">
        <v>7</v>
      </c>
      <c r="B24" s="58" t="s">
        <v>16</v>
      </c>
    </row>
    <row r="25" spans="1:5" ht="12">
      <c r="A25" s="56"/>
      <c r="B25" s="82" t="s">
        <v>35</v>
      </c>
      <c r="C25" s="67">
        <f>C7*0.33+D7*0.33+E7*0.33</f>
        <v>0.8250000000000002</v>
      </c>
      <c r="D25" s="57"/>
      <c r="E25" s="64"/>
    </row>
    <row r="26" spans="1:5" ht="12">
      <c r="A26" s="56"/>
      <c r="B26" s="82" t="s">
        <v>36</v>
      </c>
      <c r="C26" s="67">
        <f>C8*0.33+D8*0.33+E8*0.33</f>
        <v>0.9900000000000002</v>
      </c>
      <c r="D26" s="42"/>
      <c r="E26" s="64"/>
    </row>
    <row r="27" spans="1:5" ht="12">
      <c r="A27" s="56"/>
      <c r="B27" s="82" t="s">
        <v>37</v>
      </c>
      <c r="C27" s="81">
        <f>C9*0.33+D9*0.33+E9*0.33</f>
        <v>1.2539999999999998</v>
      </c>
      <c r="D27" s="57" t="s">
        <v>14</v>
      </c>
      <c r="E27" s="64"/>
    </row>
    <row r="28" spans="1:4" ht="12">
      <c r="A28" s="56"/>
      <c r="B28" s="82" t="s">
        <v>38</v>
      </c>
      <c r="C28" s="67">
        <f>C10*0.33+D10*0.33+E10*0.33</f>
        <v>0.5609999999999999</v>
      </c>
      <c r="D28" s="42"/>
    </row>
    <row r="29" ht="12">
      <c r="A29" s="56"/>
    </row>
    <row r="30" spans="1:3" ht="12">
      <c r="A30" s="56" t="s">
        <v>15</v>
      </c>
      <c r="B30" s="32" t="s">
        <v>41</v>
      </c>
      <c r="C30" s="43" t="s">
        <v>42</v>
      </c>
    </row>
    <row r="31" spans="1:3" ht="12">
      <c r="A31" s="56"/>
      <c r="B31" s="82" t="s">
        <v>35</v>
      </c>
      <c r="C31" s="67">
        <f>SUMPRODUCT(C$6:E$6,C7:E7)</f>
        <v>-0.1050000000000001</v>
      </c>
    </row>
    <row r="32" spans="1:3" ht="12">
      <c r="A32" s="56"/>
      <c r="B32" s="82" t="s">
        <v>36</v>
      </c>
      <c r="C32" s="67">
        <f>SUMPRODUCT(C$6:E$6,C8:E8)</f>
        <v>-0.405</v>
      </c>
    </row>
    <row r="33" spans="1:4" ht="12.75" thickBot="1">
      <c r="A33" s="56"/>
      <c r="B33" s="82" t="s">
        <v>37</v>
      </c>
      <c r="C33" s="81">
        <f>SUMPRODUCT(C$6:E$6,C9:E9)</f>
        <v>0.18999999999999984</v>
      </c>
      <c r="D33" s="57" t="s">
        <v>14</v>
      </c>
    </row>
    <row r="34" spans="1:4" ht="12">
      <c r="A34" s="56"/>
      <c r="B34" s="82" t="s">
        <v>38</v>
      </c>
      <c r="C34" s="94">
        <f>SUMPRODUCT(C$6:E$6,C10:E10)</f>
        <v>-1.475</v>
      </c>
      <c r="D34" s="85" t="s">
        <v>45</v>
      </c>
    </row>
    <row r="35" spans="1:4" ht="12.75" thickBot="1">
      <c r="A35" s="56"/>
      <c r="B35" s="32" t="s">
        <v>41</v>
      </c>
      <c r="C35" s="43" t="s">
        <v>43</v>
      </c>
      <c r="D35" s="95">
        <f>C36-MAX(C31:C34)</f>
        <v>1.145</v>
      </c>
    </row>
    <row r="36" spans="1:3" ht="12">
      <c r="A36" s="56"/>
      <c r="B36" s="82" t="s">
        <v>44</v>
      </c>
      <c r="C36" s="81">
        <f>C6*MAX(C7:C10)+D6*MAX(D7:D10)+E6*MAX(E7:E10)</f>
        <v>1.335</v>
      </c>
    </row>
    <row r="37" ht="12">
      <c r="A37" s="56"/>
    </row>
    <row r="38" ht="12">
      <c r="A38" s="56"/>
    </row>
    <row r="39" ht="12">
      <c r="A39" s="56"/>
    </row>
    <row r="40" ht="12">
      <c r="A40" s="56"/>
    </row>
  </sheetData>
  <mergeCells count="4">
    <mergeCell ref="C4:E4"/>
    <mergeCell ref="F4:F6"/>
    <mergeCell ref="G4:G6"/>
    <mergeCell ref="B4:B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5">
      <selection activeCell="B34" sqref="B34"/>
    </sheetView>
  </sheetViews>
  <sheetFormatPr defaultColWidth="11.421875" defaultRowHeight="12.75"/>
  <cols>
    <col min="1" max="1" width="18.140625" style="0" customWidth="1"/>
    <col min="2" max="2" width="13.140625" style="0" customWidth="1"/>
    <col min="3" max="3" width="14.7109375" style="0" customWidth="1"/>
    <col min="4" max="4" width="8.8515625" style="0" customWidth="1"/>
    <col min="5" max="5" width="10.7109375" style="0" customWidth="1"/>
    <col min="6" max="7" width="8.8515625" style="0" customWidth="1"/>
    <col min="8" max="8" width="8.7109375" style="0" customWidth="1"/>
    <col min="9" max="9" width="8.8515625" style="0" customWidth="1"/>
    <col min="10" max="10" width="6.421875" style="0" customWidth="1"/>
    <col min="11" max="11" width="28.8515625" style="0" customWidth="1"/>
    <col min="12" max="16384" width="8.8515625" style="0" customWidth="1"/>
  </cols>
  <sheetData>
    <row r="1" ht="12">
      <c r="A1" s="11" t="s">
        <v>67</v>
      </c>
    </row>
    <row r="2" spans="1:8" ht="12">
      <c r="A2" s="11" t="s">
        <v>68</v>
      </c>
      <c r="H2" s="3"/>
    </row>
    <row r="3" spans="1:8" ht="12">
      <c r="A3" s="96"/>
      <c r="B3" s="42"/>
      <c r="H3" s="97"/>
    </row>
    <row r="5" spans="1:9" ht="12">
      <c r="A5" s="98"/>
      <c r="B5" s="98"/>
      <c r="C5" s="98" t="s">
        <v>70</v>
      </c>
      <c r="D5" s="114"/>
      <c r="E5" s="16" t="s">
        <v>57</v>
      </c>
      <c r="F5" s="98" t="s">
        <v>71</v>
      </c>
      <c r="G5" s="98"/>
      <c r="H5" s="16" t="s">
        <v>54</v>
      </c>
      <c r="I5" s="98"/>
    </row>
    <row r="6" spans="1:9" ht="12">
      <c r="A6" s="52" t="s">
        <v>55</v>
      </c>
      <c r="B6" s="52" t="s">
        <v>56</v>
      </c>
      <c r="C6" s="52" t="s">
        <v>60</v>
      </c>
      <c r="D6" s="115"/>
      <c r="E6" s="57" t="s">
        <v>69</v>
      </c>
      <c r="F6" s="52" t="s">
        <v>60</v>
      </c>
      <c r="G6" s="52"/>
      <c r="H6" s="57" t="s">
        <v>57</v>
      </c>
      <c r="I6" s="52"/>
    </row>
    <row r="7" spans="1:12" ht="12">
      <c r="A7" s="54" t="s">
        <v>58</v>
      </c>
      <c r="B7" s="54" t="s">
        <v>59</v>
      </c>
      <c r="C7" s="54">
        <v>0.25</v>
      </c>
      <c r="D7" s="100" t="s">
        <v>73</v>
      </c>
      <c r="E7" s="99">
        <v>0.3</v>
      </c>
      <c r="F7" s="100"/>
      <c r="G7" s="100" t="s">
        <v>73</v>
      </c>
      <c r="H7" s="99" t="s">
        <v>61</v>
      </c>
      <c r="I7" s="100" t="s">
        <v>73</v>
      </c>
      <c r="K7" s="32"/>
      <c r="L7" s="101"/>
    </row>
    <row r="8" spans="1:12" ht="12">
      <c r="A8" s="21">
        <v>1</v>
      </c>
      <c r="B8" s="40">
        <v>10.6</v>
      </c>
      <c r="C8" s="102">
        <f>B8</f>
        <v>10.6</v>
      </c>
      <c r="D8" s="102"/>
      <c r="E8" s="103"/>
      <c r="F8" s="103"/>
      <c r="G8" s="103"/>
      <c r="H8" s="103">
        <f aca="true" t="shared" si="0" ref="H8:H13">I$33+I$34*A8</f>
        <v>10.640935672514619</v>
      </c>
      <c r="I8" s="102">
        <f>ABS(B8-H8)</f>
        <v>0.04093567251461927</v>
      </c>
      <c r="K8" s="96"/>
      <c r="L8" s="60"/>
    </row>
    <row r="9" spans="1:12" ht="12">
      <c r="A9" s="21">
        <v>2</v>
      </c>
      <c r="B9" s="40">
        <v>12.7</v>
      </c>
      <c r="C9" s="102">
        <f>C$7*B8+(1-C$7)*C8</f>
        <v>10.6</v>
      </c>
      <c r="D9" s="102">
        <f aca="true" t="shared" si="1" ref="D9:D25">ABS(B9-C9)</f>
        <v>2.0999999999999996</v>
      </c>
      <c r="E9" s="103">
        <v>0</v>
      </c>
      <c r="F9" s="103">
        <f aca="true" t="shared" si="2" ref="F9:F28">C9+E9</f>
        <v>10.6</v>
      </c>
      <c r="G9" s="103">
        <f>ABS(B9-F9)</f>
        <v>2.0999999999999996</v>
      </c>
      <c r="H9" s="103">
        <f t="shared" si="0"/>
        <v>11.290368077055382</v>
      </c>
      <c r="I9" s="102">
        <f>ABS(B9-H9)</f>
        <v>1.4096319229446177</v>
      </c>
      <c r="K9" s="96"/>
      <c r="L9" s="101"/>
    </row>
    <row r="10" spans="1:12" ht="12">
      <c r="A10" s="21">
        <v>3</v>
      </c>
      <c r="B10" s="40">
        <v>9.8</v>
      </c>
      <c r="C10" s="102">
        <f aca="true" t="shared" si="3" ref="C10:C28">C$7*B9+(1-C$7)*C9</f>
        <v>11.125</v>
      </c>
      <c r="D10" s="102">
        <f t="shared" si="1"/>
        <v>1.3249999999999993</v>
      </c>
      <c r="E10" s="103">
        <f>E$7*(C10-C9)+(1-E$7)*E9</f>
        <v>0.1575000000000001</v>
      </c>
      <c r="F10" s="103">
        <f t="shared" si="2"/>
        <v>11.2825</v>
      </c>
      <c r="G10" s="103">
        <f>ABS(B10-F10)</f>
        <v>1.4825</v>
      </c>
      <c r="H10" s="103">
        <f t="shared" si="0"/>
        <v>11.939800481596146</v>
      </c>
      <c r="I10" s="102">
        <f>ABS(B10-H10)</f>
        <v>2.1398004815961453</v>
      </c>
      <c r="K10" s="60"/>
      <c r="L10" s="60"/>
    </row>
    <row r="11" spans="1:9" ht="12">
      <c r="A11" s="21">
        <v>4</v>
      </c>
      <c r="B11" s="40">
        <v>11.3</v>
      </c>
      <c r="C11" s="102">
        <f t="shared" si="3"/>
        <v>10.79375</v>
      </c>
      <c r="D11" s="102">
        <f t="shared" si="1"/>
        <v>0.5062500000000014</v>
      </c>
      <c r="E11" s="103">
        <f>E$7*(C11-C10)+(1-E$7)*E10</f>
        <v>0.010874999999999857</v>
      </c>
      <c r="F11" s="103">
        <f t="shared" si="2"/>
        <v>10.804625</v>
      </c>
      <c r="G11" s="103">
        <f>ABS(B11-F11)</f>
        <v>0.495375000000001</v>
      </c>
      <c r="H11" s="103">
        <f t="shared" si="0"/>
        <v>12.58923288613691</v>
      </c>
      <c r="I11" s="102">
        <f>ABS(B11-H11)</f>
        <v>1.2892328861369098</v>
      </c>
    </row>
    <row r="12" spans="1:9" ht="12">
      <c r="A12" s="21">
        <v>5</v>
      </c>
      <c r="B12" s="40">
        <v>13.6</v>
      </c>
      <c r="C12" s="102">
        <f t="shared" si="3"/>
        <v>10.920312499999998</v>
      </c>
      <c r="D12" s="102">
        <f t="shared" si="1"/>
        <v>2.6796875000000018</v>
      </c>
      <c r="E12" s="103">
        <f aca="true" t="shared" si="4" ref="E12:E28">E$7*(C12-C11)+(1-E$7)*E11</f>
        <v>0.04558124999999947</v>
      </c>
      <c r="F12" s="103">
        <f t="shared" si="2"/>
        <v>10.965893749999998</v>
      </c>
      <c r="G12" s="103">
        <f>ABS(B12-F12)</f>
        <v>2.634106250000002</v>
      </c>
      <c r="H12" s="103">
        <f t="shared" si="0"/>
        <v>13.238665290677673</v>
      </c>
      <c r="I12" s="102">
        <f>ABS(B12-H12)</f>
        <v>0.3613347093223265</v>
      </c>
    </row>
    <row r="13" spans="1:9" ht="12">
      <c r="A13" s="21">
        <v>6</v>
      </c>
      <c r="B13" s="40">
        <v>14.4</v>
      </c>
      <c r="C13" s="102">
        <f t="shared" si="3"/>
        <v>11.590234375</v>
      </c>
      <c r="D13" s="102">
        <f t="shared" si="1"/>
        <v>2.8097656250000007</v>
      </c>
      <c r="E13" s="103">
        <f t="shared" si="4"/>
        <v>0.23288343750000018</v>
      </c>
      <c r="F13" s="103">
        <f t="shared" si="2"/>
        <v>11.8231178125</v>
      </c>
      <c r="G13" s="103">
        <f>ABS(B13-F13)</f>
        <v>2.5768821875000008</v>
      </c>
      <c r="H13" s="103">
        <f t="shared" si="0"/>
        <v>13.888097695218438</v>
      </c>
      <c r="I13" s="102">
        <f>ABS(B13-H13)</f>
        <v>0.5119023047815627</v>
      </c>
    </row>
    <row r="14" spans="1:9" ht="12">
      <c r="A14" s="21">
        <v>7</v>
      </c>
      <c r="B14" s="40">
        <v>12.2</v>
      </c>
      <c r="C14" s="102">
        <f t="shared" si="3"/>
        <v>12.292675781249999</v>
      </c>
      <c r="D14" s="102">
        <f t="shared" si="1"/>
        <v>0.09267578124999964</v>
      </c>
      <c r="E14" s="103">
        <f t="shared" si="4"/>
        <v>0.3737508281249999</v>
      </c>
      <c r="F14" s="103">
        <f t="shared" si="2"/>
        <v>12.666426609374998</v>
      </c>
      <c r="G14" s="103">
        <f aca="true" t="shared" si="5" ref="G14:G24">ABS(B14-F14)</f>
        <v>0.4664266093749987</v>
      </c>
      <c r="H14" s="103">
        <f aca="true" t="shared" si="6" ref="H14:H25">I$33+I$34*A14</f>
        <v>14.537530099759202</v>
      </c>
      <c r="I14" s="102">
        <f aca="true" t="shared" si="7" ref="I14:I25">ABS(B14-H14)</f>
        <v>2.337530099759203</v>
      </c>
    </row>
    <row r="15" spans="1:9" ht="12">
      <c r="A15" s="21">
        <v>8</v>
      </c>
      <c r="B15" s="40">
        <v>16.7</v>
      </c>
      <c r="C15" s="102">
        <f t="shared" si="3"/>
        <v>12.269506835937499</v>
      </c>
      <c r="D15" s="102">
        <f t="shared" si="1"/>
        <v>4.430493164062501</v>
      </c>
      <c r="E15" s="103">
        <f t="shared" si="4"/>
        <v>0.25467489609374977</v>
      </c>
      <c r="F15" s="103">
        <f t="shared" si="2"/>
        <v>12.524181732031249</v>
      </c>
      <c r="G15" s="103">
        <f t="shared" si="5"/>
        <v>4.175818267968751</v>
      </c>
      <c r="H15" s="103">
        <f t="shared" si="6"/>
        <v>15.186962504299967</v>
      </c>
      <c r="I15" s="102">
        <f t="shared" si="7"/>
        <v>1.5130374957000328</v>
      </c>
    </row>
    <row r="16" spans="1:9" ht="12">
      <c r="A16" s="21">
        <v>9</v>
      </c>
      <c r="B16" s="40">
        <v>18.1</v>
      </c>
      <c r="C16" s="102">
        <f t="shared" si="3"/>
        <v>13.377130126953123</v>
      </c>
      <c r="D16" s="102">
        <f t="shared" si="1"/>
        <v>4.7228698730468786</v>
      </c>
      <c r="E16" s="103">
        <f t="shared" si="4"/>
        <v>0.5105594145703121</v>
      </c>
      <c r="F16" s="103">
        <f t="shared" si="2"/>
        <v>13.887689541523436</v>
      </c>
      <c r="G16" s="103">
        <f t="shared" si="5"/>
        <v>4.212310458476566</v>
      </c>
      <c r="H16" s="103">
        <f t="shared" si="6"/>
        <v>15.83639490884073</v>
      </c>
      <c r="I16" s="102">
        <f t="shared" si="7"/>
        <v>2.263605091159272</v>
      </c>
    </row>
    <row r="17" spans="1:9" ht="12">
      <c r="A17" s="21">
        <v>10</v>
      </c>
      <c r="B17" s="40">
        <v>19.2</v>
      </c>
      <c r="C17" s="102">
        <f t="shared" si="3"/>
        <v>14.557847595214843</v>
      </c>
      <c r="D17" s="102">
        <f t="shared" si="1"/>
        <v>4.642152404785156</v>
      </c>
      <c r="E17" s="103">
        <f t="shared" si="4"/>
        <v>0.7116068306777346</v>
      </c>
      <c r="F17" s="103">
        <f t="shared" si="2"/>
        <v>15.269454425892578</v>
      </c>
      <c r="G17" s="103">
        <f t="shared" si="5"/>
        <v>3.9305455741074216</v>
      </c>
      <c r="H17" s="103">
        <f t="shared" si="6"/>
        <v>16.485827313381492</v>
      </c>
      <c r="I17" s="102">
        <f t="shared" si="7"/>
        <v>2.7141726866185074</v>
      </c>
    </row>
    <row r="18" spans="1:9" ht="12">
      <c r="A18" s="21">
        <v>11</v>
      </c>
      <c r="B18" s="40">
        <v>16.3</v>
      </c>
      <c r="C18" s="102">
        <f t="shared" si="3"/>
        <v>15.718385696411133</v>
      </c>
      <c r="D18" s="102">
        <f t="shared" si="1"/>
        <v>0.5816143035888679</v>
      </c>
      <c r="E18" s="103">
        <f t="shared" si="4"/>
        <v>0.846286211833301</v>
      </c>
      <c r="F18" s="103">
        <f t="shared" si="2"/>
        <v>16.564671908244435</v>
      </c>
      <c r="G18" s="103">
        <f t="shared" si="5"/>
        <v>0.2646719082444342</v>
      </c>
      <c r="H18" s="103">
        <f t="shared" si="6"/>
        <v>17.135259717922256</v>
      </c>
      <c r="I18" s="102">
        <f t="shared" si="7"/>
        <v>0.8352597179222556</v>
      </c>
    </row>
    <row r="19" spans="1:9" ht="12">
      <c r="A19" s="21">
        <v>12</v>
      </c>
      <c r="B19" s="40">
        <v>14.7</v>
      </c>
      <c r="C19" s="102">
        <f t="shared" si="3"/>
        <v>15.863789272308349</v>
      </c>
      <c r="D19" s="102">
        <f t="shared" si="1"/>
        <v>1.1637892723083496</v>
      </c>
      <c r="E19" s="103">
        <f t="shared" si="4"/>
        <v>0.6360214210524755</v>
      </c>
      <c r="F19" s="103">
        <f t="shared" si="2"/>
        <v>16.499810693360825</v>
      </c>
      <c r="G19" s="103">
        <f t="shared" si="5"/>
        <v>1.7998106933608256</v>
      </c>
      <c r="H19" s="103">
        <f t="shared" si="6"/>
        <v>17.78469212246302</v>
      </c>
      <c r="I19" s="102">
        <f t="shared" si="7"/>
        <v>3.0846921224630215</v>
      </c>
    </row>
    <row r="20" spans="1:9" ht="12">
      <c r="A20" s="21">
        <v>13</v>
      </c>
      <c r="B20" s="40">
        <v>18.2</v>
      </c>
      <c r="C20" s="102">
        <f t="shared" si="3"/>
        <v>15.572841954231261</v>
      </c>
      <c r="D20" s="102">
        <f t="shared" si="1"/>
        <v>2.627158045768738</v>
      </c>
      <c r="E20" s="103">
        <f t="shared" si="4"/>
        <v>0.3579307993136066</v>
      </c>
      <c r="F20" s="103">
        <f t="shared" si="2"/>
        <v>15.930772753544868</v>
      </c>
      <c r="G20" s="103">
        <f t="shared" si="5"/>
        <v>2.269227246455131</v>
      </c>
      <c r="H20" s="103">
        <f t="shared" si="6"/>
        <v>18.434124527003785</v>
      </c>
      <c r="I20" s="102">
        <f t="shared" si="7"/>
        <v>0.23412452700378594</v>
      </c>
    </row>
    <row r="21" spans="1:9" ht="12">
      <c r="A21" s="21">
        <v>14</v>
      </c>
      <c r="B21" s="40">
        <v>19.6</v>
      </c>
      <c r="C21" s="102">
        <f t="shared" si="3"/>
        <v>16.229631465673446</v>
      </c>
      <c r="D21" s="102">
        <f t="shared" si="1"/>
        <v>3.3703685343265555</v>
      </c>
      <c r="E21" s="103">
        <f t="shared" si="4"/>
        <v>0.44758841295218</v>
      </c>
      <c r="F21" s="103">
        <f t="shared" si="2"/>
        <v>16.677219878625625</v>
      </c>
      <c r="G21" s="103">
        <f t="shared" si="5"/>
        <v>2.9227801213743767</v>
      </c>
      <c r="H21" s="103">
        <f t="shared" si="6"/>
        <v>19.08355693154455</v>
      </c>
      <c r="I21" s="102">
        <f t="shared" si="7"/>
        <v>0.5164430684554517</v>
      </c>
    </row>
    <row r="22" spans="1:9" ht="12">
      <c r="A22" s="21">
        <v>15</v>
      </c>
      <c r="B22" s="40">
        <v>21.4</v>
      </c>
      <c r="C22" s="102">
        <f t="shared" si="3"/>
        <v>17.072223599255082</v>
      </c>
      <c r="D22" s="102">
        <f t="shared" si="1"/>
        <v>4.327776400744916</v>
      </c>
      <c r="E22" s="103">
        <f t="shared" si="4"/>
        <v>0.5660895291410168</v>
      </c>
      <c r="F22" s="103">
        <f t="shared" si="2"/>
        <v>17.6383131283961</v>
      </c>
      <c r="G22" s="103">
        <f t="shared" si="5"/>
        <v>3.7616868716038994</v>
      </c>
      <c r="H22" s="103">
        <f t="shared" si="6"/>
        <v>19.73298933608531</v>
      </c>
      <c r="I22" s="102">
        <f t="shared" si="7"/>
        <v>1.667010663914688</v>
      </c>
    </row>
    <row r="23" spans="1:9" ht="12">
      <c r="A23" s="21">
        <v>16</v>
      </c>
      <c r="B23" s="40">
        <v>22.8</v>
      </c>
      <c r="C23" s="102">
        <f t="shared" si="3"/>
        <v>18.15416769944131</v>
      </c>
      <c r="D23" s="102">
        <f t="shared" si="1"/>
        <v>4.645832300558691</v>
      </c>
      <c r="E23" s="103">
        <f t="shared" si="4"/>
        <v>0.72084590045458</v>
      </c>
      <c r="F23" s="103">
        <f t="shared" si="2"/>
        <v>18.87501359989589</v>
      </c>
      <c r="G23" s="103">
        <f t="shared" si="5"/>
        <v>3.9249864001041104</v>
      </c>
      <c r="H23" s="103">
        <f t="shared" si="6"/>
        <v>20.38242174062608</v>
      </c>
      <c r="I23" s="102">
        <f t="shared" si="7"/>
        <v>2.417578259373922</v>
      </c>
    </row>
    <row r="24" spans="1:9" ht="12">
      <c r="A24" s="21">
        <v>17</v>
      </c>
      <c r="B24" s="40">
        <v>20.6</v>
      </c>
      <c r="C24" s="102">
        <f t="shared" si="3"/>
        <v>19.315625774580983</v>
      </c>
      <c r="D24" s="102">
        <f t="shared" si="1"/>
        <v>1.2843742254190182</v>
      </c>
      <c r="E24" s="103">
        <f t="shared" si="4"/>
        <v>0.853029552860108</v>
      </c>
      <c r="F24" s="103">
        <f t="shared" si="2"/>
        <v>20.16865532744109</v>
      </c>
      <c r="G24" s="103">
        <f t="shared" si="5"/>
        <v>0.43134467255891096</v>
      </c>
      <c r="H24" s="103">
        <f t="shared" si="6"/>
        <v>21.03185414516684</v>
      </c>
      <c r="I24" s="102">
        <f t="shared" si="7"/>
        <v>0.43185414516683807</v>
      </c>
    </row>
    <row r="25" spans="1:9" ht="12">
      <c r="A25" s="21">
        <v>18</v>
      </c>
      <c r="B25" s="40">
        <v>18.7</v>
      </c>
      <c r="C25" s="102">
        <f t="shared" si="3"/>
        <v>19.63671933093574</v>
      </c>
      <c r="D25" s="102">
        <f t="shared" si="1"/>
        <v>0.9367193309357411</v>
      </c>
      <c r="E25" s="103">
        <f t="shared" si="4"/>
        <v>0.6934487539085027</v>
      </c>
      <c r="F25" s="103">
        <f t="shared" si="2"/>
        <v>20.330168084844242</v>
      </c>
      <c r="G25" s="103">
        <f>ABS(B25-F25)</f>
        <v>1.630168084844243</v>
      </c>
      <c r="H25" s="103">
        <f t="shared" si="6"/>
        <v>21.681286549707604</v>
      </c>
      <c r="I25" s="102">
        <f t="shared" si="7"/>
        <v>2.9812865497076046</v>
      </c>
    </row>
    <row r="26" spans="1:9" s="127" customFormat="1" ht="12">
      <c r="A26" s="140">
        <v>19</v>
      </c>
      <c r="B26" s="141"/>
      <c r="C26" s="142">
        <f t="shared" si="3"/>
        <v>19.402539498201804</v>
      </c>
      <c r="D26" s="141"/>
      <c r="E26" s="143">
        <f t="shared" si="4"/>
        <v>0.415160177915771</v>
      </c>
      <c r="F26" s="143">
        <f t="shared" si="2"/>
        <v>19.817699676117574</v>
      </c>
      <c r="G26" s="144"/>
      <c r="H26" s="143">
        <f>I$33+I$34*A26</f>
        <v>22.33071895424837</v>
      </c>
      <c r="I26" s="141"/>
    </row>
    <row r="27" spans="1:9" s="127" customFormat="1" ht="12">
      <c r="A27" s="21">
        <v>20</v>
      </c>
      <c r="B27" s="128"/>
      <c r="C27" s="102">
        <f t="shared" si="3"/>
        <v>14.551904623651353</v>
      </c>
      <c r="D27" s="129"/>
      <c r="E27" s="103">
        <f>E$7*(C27-C26)+(1-E$7)*E26</f>
        <v>-1.1645783378240955</v>
      </c>
      <c r="F27" s="103">
        <f t="shared" si="2"/>
        <v>13.387326285827257</v>
      </c>
      <c r="G27" s="126"/>
      <c r="H27" s="103">
        <f>I$33+I$34*A27</f>
        <v>22.980151358789133</v>
      </c>
      <c r="I27" s="125"/>
    </row>
    <row r="28" spans="1:9" s="127" customFormat="1" ht="12">
      <c r="A28" s="21">
        <v>21</v>
      </c>
      <c r="B28" s="128"/>
      <c r="C28" s="102">
        <f t="shared" si="3"/>
        <v>10.913928467738515</v>
      </c>
      <c r="D28" s="129"/>
      <c r="E28" s="103">
        <f t="shared" si="4"/>
        <v>-1.9065976832507183</v>
      </c>
      <c r="F28" s="103">
        <f t="shared" si="2"/>
        <v>9.007330784487797</v>
      </c>
      <c r="G28" s="126"/>
      <c r="H28" s="103">
        <f>I$33+I$34*A28</f>
        <v>23.629583763329897</v>
      </c>
      <c r="I28" s="125"/>
    </row>
    <row r="29" spans="1:9" ht="12">
      <c r="A29" s="38"/>
      <c r="B29" s="105"/>
      <c r="C29" s="106" t="s">
        <v>62</v>
      </c>
      <c r="D29" s="104">
        <f>AVERAGE(D9:D26)</f>
        <v>2.485089809517378</v>
      </c>
      <c r="E29" s="86"/>
      <c r="F29" s="106" t="s">
        <v>72</v>
      </c>
      <c r="G29" s="102">
        <f>AVERAGE(G9:G13)</f>
        <v>1.8577726875000007</v>
      </c>
      <c r="H29" s="106" t="s">
        <v>62</v>
      </c>
      <c r="I29" s="102">
        <f>AVERAGE(I8:I25)</f>
        <v>1.4860795780300426</v>
      </c>
    </row>
    <row r="30" spans="1:9" ht="12">
      <c r="A30" s="38"/>
      <c r="B30" s="105"/>
      <c r="C30" s="106" t="s">
        <v>63</v>
      </c>
      <c r="D30" s="40">
        <f>SUM(B9:B25)-SUM(C9:C25)</f>
        <v>35.2101579928073</v>
      </c>
      <c r="F30" s="116" t="s">
        <v>63</v>
      </c>
      <c r="G30" s="40">
        <f>SUM(B9:B25)-SUM(F9:F25)</f>
        <v>27.791485754324697</v>
      </c>
      <c r="H30" s="106" t="s">
        <v>74</v>
      </c>
      <c r="I30" s="102">
        <f>SUM(B8:B25)-SUM(H8:H25)</f>
        <v>0</v>
      </c>
    </row>
    <row r="31" spans="1:10" ht="12">
      <c r="A31" s="38"/>
      <c r="B31" s="105"/>
      <c r="C31" s="105"/>
      <c r="D31" s="60"/>
      <c r="E31" s="60"/>
      <c r="F31" s="60"/>
      <c r="G31" s="60"/>
      <c r="H31" s="105"/>
      <c r="I31" s="38"/>
      <c r="J31" t="s">
        <v>25</v>
      </c>
    </row>
    <row r="32" spans="1:9" ht="12">
      <c r="A32" s="38"/>
      <c r="B32" s="105"/>
      <c r="H32" s="107" t="s">
        <v>64</v>
      </c>
      <c r="I32" s="108"/>
    </row>
    <row r="33" spans="1:9" ht="12">
      <c r="A33" s="38"/>
      <c r="B33" s="105"/>
      <c r="H33" s="109" t="s">
        <v>65</v>
      </c>
      <c r="I33" s="117">
        <f>INTERCEPT(B8:B25,A8:A25)</f>
        <v>9.991503267973854</v>
      </c>
    </row>
    <row r="34" spans="1:9" ht="12">
      <c r="A34" s="38"/>
      <c r="B34" s="105"/>
      <c r="H34" s="110" t="s">
        <v>66</v>
      </c>
      <c r="I34" s="118">
        <f>SLOPE(B8:B25,A8:A25)</f>
        <v>0.6494324045407639</v>
      </c>
    </row>
    <row r="35" spans="1:2" ht="12">
      <c r="A35" s="111"/>
      <c r="B35" s="112"/>
    </row>
    <row r="36" spans="1:2" ht="12">
      <c r="A36" s="113"/>
      <c r="B36" s="113"/>
    </row>
    <row r="37" spans="1:2" ht="12">
      <c r="A37" s="113"/>
      <c r="B37" s="113"/>
    </row>
    <row r="38" spans="1:2" ht="12">
      <c r="A38" s="113"/>
      <c r="B38" s="113"/>
    </row>
    <row r="39" spans="1:2" ht="12">
      <c r="A39" s="113"/>
      <c r="B39" s="113"/>
    </row>
    <row r="40" spans="1:2" ht="12">
      <c r="A40" s="113"/>
      <c r="B40" s="113"/>
    </row>
    <row r="41" spans="1:9" ht="12">
      <c r="A41" s="60"/>
      <c r="B41" s="60"/>
      <c r="C41" s="60"/>
      <c r="D41" s="60"/>
      <c r="E41" s="60"/>
      <c r="F41" s="60"/>
      <c r="G41" s="60"/>
      <c r="H41" s="60"/>
      <c r="I41" s="60"/>
    </row>
    <row r="42" spans="1:9" ht="12">
      <c r="A42" s="60"/>
      <c r="B42" s="60"/>
      <c r="C42" s="60"/>
      <c r="D42" s="60"/>
      <c r="E42" s="60"/>
      <c r="F42" s="60"/>
      <c r="G42" s="60"/>
      <c r="H42" s="60"/>
      <c r="I42" s="60"/>
    </row>
    <row r="43" spans="1:9" ht="12">
      <c r="A43" s="33"/>
      <c r="B43" s="33"/>
      <c r="C43" s="33"/>
      <c r="D43" s="33"/>
      <c r="E43" s="33"/>
      <c r="F43" s="33"/>
      <c r="G43" s="33"/>
      <c r="H43" s="60"/>
      <c r="I43" s="60"/>
    </row>
    <row r="44" spans="1:9" ht="12">
      <c r="A44" s="113"/>
      <c r="B44" s="113"/>
      <c r="C44" s="113"/>
      <c r="D44" s="113"/>
      <c r="E44" s="113"/>
      <c r="F44" s="113"/>
      <c r="G44" s="113"/>
      <c r="H44" s="60"/>
      <c r="I44" s="60"/>
    </row>
    <row r="45" spans="1:9" ht="12">
      <c r="A45" s="113"/>
      <c r="B45" s="113"/>
      <c r="C45" s="113"/>
      <c r="D45" s="113"/>
      <c r="E45" s="113"/>
      <c r="F45" s="113"/>
      <c r="G45" s="113"/>
      <c r="H45" s="60"/>
      <c r="I45" s="60"/>
    </row>
    <row r="46" spans="1:9" ht="12">
      <c r="A46" s="113"/>
      <c r="B46" s="113"/>
      <c r="C46" s="113"/>
      <c r="D46" s="113"/>
      <c r="E46" s="113"/>
      <c r="F46" s="113"/>
      <c r="G46" s="113"/>
      <c r="H46" s="60"/>
      <c r="I46" s="60"/>
    </row>
    <row r="47" spans="1:9" ht="12">
      <c r="A47" s="60"/>
      <c r="B47" s="60"/>
      <c r="C47" s="60"/>
      <c r="D47" s="60"/>
      <c r="E47" s="60"/>
      <c r="F47" s="60"/>
      <c r="G47" s="60"/>
      <c r="H47" s="60"/>
      <c r="I47" s="60"/>
    </row>
    <row r="48" spans="1:9" ht="12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">
      <c r="A49" s="113"/>
      <c r="B49" s="113"/>
      <c r="C49" s="113"/>
      <c r="D49" s="113"/>
      <c r="E49" s="113"/>
      <c r="F49" s="113"/>
      <c r="G49" s="113"/>
      <c r="H49" s="113"/>
      <c r="I49" s="113"/>
    </row>
    <row r="50" spans="1:9" ht="12">
      <c r="A50" s="113"/>
      <c r="B50" s="113"/>
      <c r="C50" s="113"/>
      <c r="D50" s="113"/>
      <c r="E50" s="113"/>
      <c r="F50" s="113"/>
      <c r="G50" s="113"/>
      <c r="H50" s="113"/>
      <c r="I50" s="113"/>
    </row>
  </sheetData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Tristan Hubsch</cp:lastModifiedBy>
  <cp:lastPrinted>1997-02-21T20:06:19Z</cp:lastPrinted>
  <dcterms:created xsi:type="dcterms:W3CDTF">1997-02-19T19:30:34Z</dcterms:created>
  <dcterms:modified xsi:type="dcterms:W3CDTF">2006-10-26T00:17:34Z</dcterms:modified>
  <cp:category/>
  <cp:version/>
  <cp:contentType/>
  <cp:contentStatus/>
</cp:coreProperties>
</file>