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6" yWindow="65456" windowWidth="20620" windowHeight="18000" tabRatio="689" activeTab="1"/>
  </bookViews>
  <sheets>
    <sheet name="3" sheetId="1" r:id="rId1"/>
    <sheet name="7" sheetId="2" r:id="rId2"/>
    <sheet name="17" sheetId="3" r:id="rId3"/>
    <sheet name="Ex.1" sheetId="4" r:id="rId4"/>
    <sheet name="Ex.2" sheetId="5" r:id="rId5"/>
    <sheet name="Ex.2 a" sheetId="6" r:id="rId6"/>
    <sheet name="Ex.3" sheetId="7" r:id="rId7"/>
  </sheets>
  <definedNames>
    <definedName name="MinimizeCosts" localSheetId="5">FALSE</definedName>
    <definedName name="TreeData" localSheetId="5">'Ex.2 a'!$GH$1004:$GV$1017</definedName>
    <definedName name="TreeDiagBase" localSheetId="5">'Ex.2 a'!$A$1</definedName>
    <definedName name="TreeDiagram" localSheetId="5">'Ex.2 a'!$A$4:$S$47</definedName>
    <definedName name="UseExpUtility" localSheetId="5">FALSE</definedName>
  </definedNames>
  <calcPr fullCalcOnLoad="1"/>
</workbook>
</file>

<file path=xl/sharedStrings.xml><?xml version="1.0" encoding="utf-8"?>
<sst xmlns="http://schemas.openxmlformats.org/spreadsheetml/2006/main" count="148" uniqueCount="111">
  <si>
    <t>Winter</t>
  </si>
  <si>
    <t>Spring</t>
  </si>
  <si>
    <t>Summer</t>
  </si>
  <si>
    <t>Total</t>
  </si>
  <si>
    <t>Orders</t>
  </si>
  <si>
    <t>Homework Problem #5-17</t>
  </si>
  <si>
    <t>forecast</t>
  </si>
  <si>
    <t>Price=</t>
  </si>
  <si>
    <t>+</t>
  </si>
  <si>
    <t>*t (months since 1st)</t>
  </si>
  <si>
    <t>To calculate the error for the linear trend, you have to produce "forecasts" for all the periods when data is available, so as to compare!</t>
  </si>
  <si>
    <t>Linear trend line forecast for 2004 =</t>
  </si>
  <si>
    <t>2004 Forecasts:</t>
  </si>
  <si>
    <t>Seasonal Factors:</t>
  </si>
  <si>
    <t>S1 (Fall)=</t>
  </si>
  <si>
    <t>S2 (Winter)=</t>
  </si>
  <si>
    <t>S3 (Spring)=</t>
  </si>
  <si>
    <t>S4 (Summer)=</t>
  </si>
  <si>
    <t>SF1 = Q1 forecast=</t>
  </si>
  <si>
    <t>SF2 = Q2 forecast=</t>
  </si>
  <si>
    <t>SF3 = Q3 forecast=</t>
  </si>
  <si>
    <t>SF4 = Q4 forecast=</t>
  </si>
  <si>
    <r>
      <t xml:space="preserve">If the data was originally given with one decimal place, in 1,000's this implies a precision in 100's of dollars.
That is, $10's and $1's are </t>
    </r>
    <r>
      <rPr>
        <b/>
        <i/>
        <sz val="10"/>
        <rFont val="Arial"/>
        <family val="0"/>
      </rPr>
      <t>ignored.</t>
    </r>
    <r>
      <rPr>
        <i/>
        <sz val="10"/>
        <rFont val="Arial"/>
        <family val="0"/>
      </rPr>
      <t xml:space="preserve"> It then only makes sense to give the results with the same precision.</t>
    </r>
  </si>
  <si>
    <t>intercept</t>
  </si>
  <si>
    <t>slope</t>
  </si>
  <si>
    <t>Ex</t>
  </si>
  <si>
    <t>Problem #5-6</t>
  </si>
  <si>
    <t>Problem #3-35</t>
  </si>
  <si>
    <t>Exponential Forecasting</t>
  </si>
  <si>
    <t>New process</t>
  </si>
  <si>
    <t>Contract awarded</t>
  </si>
  <si>
    <t>Present process</t>
  </si>
  <si>
    <t>Subcontract</t>
  </si>
  <si>
    <t>Not awarded</t>
  </si>
  <si>
    <t>Not bid</t>
  </si>
  <si>
    <t>ID</t>
  </si>
  <si>
    <t>Name</t>
  </si>
  <si>
    <t>Value</t>
  </si>
  <si>
    <t>Prob</t>
  </si>
  <si>
    <t>Pred</t>
  </si>
  <si>
    <t>Kind</t>
  </si>
  <si>
    <t>NS</t>
  </si>
  <si>
    <t>S1</t>
  </si>
  <si>
    <t>S2</t>
  </si>
  <si>
    <t>S3</t>
  </si>
  <si>
    <t>S4</t>
  </si>
  <si>
    <t>S5</t>
  </si>
  <si>
    <t>Row</t>
  </si>
  <si>
    <t>Col</t>
  </si>
  <si>
    <t>Mark</t>
  </si>
  <si>
    <t>TreePlan</t>
  </si>
  <si>
    <t>D</t>
  </si>
  <si>
    <t>E</t>
  </si>
  <si>
    <t>T</t>
  </si>
  <si>
    <t>Great Success</t>
  </si>
  <si>
    <t>Moderate Success</t>
  </si>
  <si>
    <t>Failure</t>
  </si>
  <si>
    <t>Moderate Successs</t>
  </si>
  <si>
    <t>Re-done a bit more patiently, with the same logic we have figured together in class.
Each decision choice now has two monetary entries: any fixed payoff/fee (left), and the modified EV (right, highlighted), which then includes any fixed payoffs/fees.
Each decision choice (square) node is labeled by any fixed payoffs/fees (right) and the ensuing expected profit (boxed, bold and blue).</t>
  </si>
  <si>
    <t xml:space="preserve">Use the Chart Wizard to create a chart from the data in B8:B17.
Right-click on any data-point, and select "Add trendline…" from the pop-up menu.
In the "Type" pane, select "Linear", and in the "Options" pane select "Display equation on chart" and how may periods you want it to extend (forecast) beyond the actual data values.
Modify appearances by right-clicking on any element of the chart and selecting the "Modify ..." from the pop-up menu.
You can use the slope and intercept values, copying them "by hand", from the display on the chart. </t>
  </si>
  <si>
    <t>Using "TREND"</t>
  </si>
  <si>
    <t>Intercept</t>
  </si>
  <si>
    <t>Slope</t>
  </si>
  <si>
    <t>Using the intercept and slope &amp; straight line formula</t>
  </si>
  <si>
    <t>EV</t>
  </si>
  <si>
    <t>Options</t>
  </si>
  <si>
    <t>%'s</t>
  </si>
  <si>
    <t>Payoffs</t>
  </si>
  <si>
    <t>Develop</t>
  </si>
  <si>
    <t>Present</t>
  </si>
  <si>
    <t>won</t>
  </si>
  <si>
    <t>(-2)</t>
  </si>
  <si>
    <t>subcont.</t>
  </si>
  <si>
    <t>Bid</t>
  </si>
  <si>
    <t>lost</t>
  </si>
  <si>
    <t>No bid</t>
  </si>
  <si>
    <t>Trend-</t>
  </si>
  <si>
    <t>Alpha</t>
  </si>
  <si>
    <t>Errors</t>
  </si>
  <si>
    <t>Beta</t>
  </si>
  <si>
    <t>adjusted</t>
  </si>
  <si>
    <t>Homework Problem #5-3</t>
  </si>
  <si>
    <t>3-Qtr</t>
  </si>
  <si>
    <t>5-Qtr</t>
  </si>
  <si>
    <t>Weighted</t>
  </si>
  <si>
    <t>Moving</t>
  </si>
  <si>
    <t>Quarter</t>
  </si>
  <si>
    <t>Demand</t>
  </si>
  <si>
    <t>Average</t>
  </si>
  <si>
    <t>Error</t>
  </si>
  <si>
    <t>3-Qtr MA E =</t>
  </si>
  <si>
    <t>5-Qtr MA E =</t>
  </si>
  <si>
    <t>Weighted MA E =</t>
  </si>
  <si>
    <t>Homework Problem #5-7</t>
  </si>
  <si>
    <t>Exponentially</t>
  </si>
  <si>
    <t xml:space="preserve">Adjusted </t>
  </si>
  <si>
    <t>Linear</t>
  </si>
  <si>
    <t>Smoothed</t>
  </si>
  <si>
    <t>Trend</t>
  </si>
  <si>
    <t>Month</t>
  </si>
  <si>
    <t>Price</t>
  </si>
  <si>
    <t>Forecast</t>
  </si>
  <si>
    <t>Line</t>
  </si>
  <si>
    <t xml:space="preserve">MAD = </t>
  </si>
  <si>
    <t>E =</t>
  </si>
  <si>
    <t>Linear Trend Line:</t>
  </si>
  <si>
    <t>a =</t>
  </si>
  <si>
    <t>b =</t>
  </si>
  <si>
    <t>Seasonal Sandwich Sales (1000s)</t>
  </si>
  <si>
    <t>Year</t>
  </si>
  <si>
    <t>Fall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</si>
</sst>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quot;$&quot;#,##0.00"/>
    <numFmt numFmtId="168" formatCode="0.0000"/>
    <numFmt numFmtId="169" formatCode="0.00000"/>
    <numFmt numFmtId="170" formatCode="0.0000000"/>
    <numFmt numFmtId="171" formatCode="0.000000"/>
    <numFmt numFmtId="172" formatCode="0.00000000"/>
    <numFmt numFmtId="173" formatCode="#,##0.0"/>
    <numFmt numFmtId="174" formatCode="&quot;+&quot;&quot;$&quot;#,##0.00;&quot;-&quot;&quot;$&quot;#,##0.00;&quot;$&quot;0.00"/>
    <numFmt numFmtId="175" formatCode="&quot;+&quot;&quot;$&quot;#,##0;&quot;-&quot;&quot;$&quot;#,##0;&quot;$&quot;0"/>
    <numFmt numFmtId="176" formatCode="&quot;$&quot;#,##0.000"/>
    <numFmt numFmtId="177" formatCode="#,##0.000"/>
    <numFmt numFmtId="178" formatCode="&quot;$&quot;#,##0.0"/>
  </numFmts>
  <fonts count="12">
    <font>
      <sz val="10"/>
      <name val="Arial"/>
      <family val="0"/>
    </font>
    <font>
      <b/>
      <sz val="10"/>
      <name val="Arial"/>
      <family val="0"/>
    </font>
    <font>
      <i/>
      <sz val="10"/>
      <name val="Arial"/>
      <family val="0"/>
    </font>
    <font>
      <sz val="9.5"/>
      <name val="Arial"/>
      <family val="0"/>
    </font>
    <font>
      <sz val="10"/>
      <name val="Verdana"/>
      <family val="0"/>
    </font>
    <font>
      <u val="single"/>
      <sz val="10"/>
      <color indexed="12"/>
      <name val="Arial"/>
      <family val="0"/>
    </font>
    <font>
      <u val="single"/>
      <sz val="10"/>
      <color indexed="61"/>
      <name val="Arial"/>
      <family val="0"/>
    </font>
    <font>
      <b/>
      <sz val="10"/>
      <color indexed="12"/>
      <name val="Arial"/>
      <family val="0"/>
    </font>
    <font>
      <b/>
      <i/>
      <sz val="10"/>
      <name val="Arial"/>
      <family val="0"/>
    </font>
    <font>
      <sz val="12"/>
      <color indexed="16"/>
      <name val="Verdana"/>
      <family val="0"/>
    </font>
    <font>
      <sz val="8"/>
      <name val="Verdana"/>
      <family val="0"/>
    </font>
    <font>
      <sz val="10"/>
      <color indexed="14"/>
      <name val="Verdana"/>
      <family val="0"/>
    </font>
  </fonts>
  <fills count="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17">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xf>
    <xf numFmtId="0" fontId="2" fillId="0" borderId="3"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Fill="1" applyBorder="1" applyAlignment="1">
      <alignment horizontal="center"/>
    </xf>
    <xf numFmtId="2" fontId="0" fillId="0" borderId="6" xfId="0" applyNumberFormat="1" applyFill="1" applyBorder="1" applyAlignment="1">
      <alignment horizontal="center"/>
    </xf>
    <xf numFmtId="0" fontId="0" fillId="0" borderId="6" xfId="0" applyBorder="1" applyAlignment="1">
      <alignment horizontal="center"/>
    </xf>
    <xf numFmtId="0" fontId="0" fillId="2" borderId="6" xfId="0" applyFill="1" applyBorder="1" applyAlignment="1">
      <alignment horizontal="center"/>
    </xf>
    <xf numFmtId="0" fontId="0" fillId="2" borderId="6" xfId="0" applyFill="1" applyBorder="1" applyAlignment="1">
      <alignment/>
    </xf>
    <xf numFmtId="0" fontId="2" fillId="0" borderId="0" xfId="0" applyFont="1" applyAlignment="1">
      <alignment horizontal="right"/>
    </xf>
    <xf numFmtId="2" fontId="0" fillId="0" borderId="6" xfId="0" applyNumberFormat="1" applyBorder="1" applyAlignment="1">
      <alignment horizontal="center"/>
    </xf>
    <xf numFmtId="2" fontId="0" fillId="2" borderId="6" xfId="0" applyNumberFormat="1" applyFill="1" applyBorder="1" applyAlignment="1">
      <alignment horizontal="center"/>
    </xf>
    <xf numFmtId="0" fontId="0" fillId="0" borderId="6" xfId="0" applyFill="1" applyBorder="1" applyAlignment="1">
      <alignment horizontal="center"/>
    </xf>
    <xf numFmtId="0" fontId="2" fillId="0" borderId="6" xfId="0" applyFont="1" applyBorder="1" applyAlignment="1">
      <alignment horizontal="right"/>
    </xf>
    <xf numFmtId="0" fontId="0" fillId="0" borderId="6" xfId="0" applyBorder="1" applyAlignment="1">
      <alignment/>
    </xf>
    <xf numFmtId="0" fontId="0" fillId="0" borderId="0" xfId="0" applyAlignment="1">
      <alignment horizontal="center"/>
    </xf>
    <xf numFmtId="0" fontId="2" fillId="0" borderId="0" xfId="0" applyFont="1" applyBorder="1" applyAlignment="1">
      <alignment horizontal="right"/>
    </xf>
    <xf numFmtId="0" fontId="0" fillId="0" borderId="0" xfId="0" applyBorder="1" applyAlignment="1">
      <alignment horizontal="center"/>
    </xf>
    <xf numFmtId="164" fontId="0" fillId="0" borderId="0" xfId="0" applyNumberFormat="1" applyAlignment="1">
      <alignment horizontal="center"/>
    </xf>
    <xf numFmtId="0" fontId="2" fillId="0" borderId="7" xfId="0" applyFont="1" applyBorder="1" applyAlignment="1">
      <alignment/>
    </xf>
    <xf numFmtId="0" fontId="2" fillId="0" borderId="7" xfId="0" applyFont="1" applyBorder="1" applyAlignment="1">
      <alignment horizontal="center"/>
    </xf>
    <xf numFmtId="0" fontId="2" fillId="0" borderId="8" xfId="0" applyFont="1" applyBorder="1" applyAlignment="1">
      <alignment/>
    </xf>
    <xf numFmtId="0" fontId="2" fillId="0" borderId="8" xfId="0" applyFont="1" applyBorder="1" applyAlignment="1">
      <alignment horizontal="center"/>
    </xf>
    <xf numFmtId="0" fontId="2" fillId="0" borderId="9" xfId="0" applyFont="1" applyFill="1" applyBorder="1" applyAlignment="1">
      <alignment horizontal="center"/>
    </xf>
    <xf numFmtId="0" fontId="0" fillId="0" borderId="0" xfId="0" applyBorder="1" applyAlignment="1">
      <alignment/>
    </xf>
    <xf numFmtId="0" fontId="0" fillId="0" borderId="0" xfId="0" applyFill="1" applyBorder="1" applyAlignment="1">
      <alignment horizontal="center"/>
    </xf>
    <xf numFmtId="2" fontId="2" fillId="0" borderId="6" xfId="0" applyNumberFormat="1" applyFont="1" applyFill="1" applyBorder="1" applyAlignment="1">
      <alignment horizontal="right"/>
    </xf>
    <xf numFmtId="2" fontId="0" fillId="0" borderId="0" xfId="0" applyNumberFormat="1" applyFill="1" applyBorder="1" applyAlignment="1">
      <alignment horizontal="center"/>
    </xf>
    <xf numFmtId="2" fontId="0" fillId="0" borderId="6" xfId="0" applyNumberFormat="1" applyFill="1" applyBorder="1" applyAlignment="1">
      <alignment horizontal="right"/>
    </xf>
    <xf numFmtId="0" fontId="0" fillId="0" borderId="10" xfId="0" applyBorder="1" applyAlignment="1">
      <alignment/>
    </xf>
    <xf numFmtId="164" fontId="0" fillId="0" borderId="6" xfId="0" applyNumberFormat="1" applyBorder="1" applyAlignment="1">
      <alignment horizontal="center"/>
    </xf>
    <xf numFmtId="0" fontId="2" fillId="0" borderId="0" xfId="0" applyFont="1" applyFill="1" applyBorder="1" applyAlignment="1">
      <alignment horizontal="centerContinuous"/>
    </xf>
    <xf numFmtId="0" fontId="0" fillId="0" borderId="0" xfId="0" applyFill="1" applyBorder="1" applyAlignment="1">
      <alignment/>
    </xf>
    <xf numFmtId="0" fontId="2" fillId="0" borderId="0" xfId="0" applyFont="1" applyFill="1" applyBorder="1" applyAlignment="1">
      <alignment horizontal="center"/>
    </xf>
    <xf numFmtId="0" fontId="1" fillId="0" borderId="5" xfId="0" applyFont="1" applyBorder="1" applyAlignment="1">
      <alignment/>
    </xf>
    <xf numFmtId="0" fontId="0" fillId="0" borderId="5" xfId="0" applyBorder="1" applyAlignment="1">
      <alignment/>
    </xf>
    <xf numFmtId="0" fontId="2" fillId="0" borderId="11" xfId="0" applyFont="1" applyBorder="1" applyAlignment="1">
      <alignment horizontal="centerContinuous"/>
    </xf>
    <xf numFmtId="0" fontId="0" fillId="0" borderId="12" xfId="0" applyBorder="1" applyAlignment="1">
      <alignment horizontal="centerContinuous"/>
    </xf>
    <xf numFmtId="0" fontId="0" fillId="0" borderId="10" xfId="0" applyBorder="1" applyAlignment="1">
      <alignment horizontal="centerContinuous"/>
    </xf>
    <xf numFmtId="0" fontId="0" fillId="0" borderId="1" xfId="0" applyBorder="1" applyAlignment="1">
      <alignment/>
    </xf>
    <xf numFmtId="0" fontId="2" fillId="0" borderId="6" xfId="0" applyFont="1" applyBorder="1" applyAlignment="1">
      <alignment horizontal="center"/>
    </xf>
    <xf numFmtId="165" fontId="0" fillId="0" borderId="0" xfId="0" applyNumberFormat="1" applyBorder="1" applyAlignment="1">
      <alignment horizontal="center"/>
    </xf>
    <xf numFmtId="0" fontId="2" fillId="0" borderId="11" xfId="0" applyFont="1" applyBorder="1" applyAlignment="1">
      <alignment/>
    </xf>
    <xf numFmtId="0" fontId="2" fillId="0" borderId="0" xfId="0" applyFont="1" applyAlignment="1">
      <alignment/>
    </xf>
    <xf numFmtId="0" fontId="0" fillId="0" borderId="6" xfId="0" applyBorder="1" applyAlignment="1">
      <alignment horizontal="right"/>
    </xf>
    <xf numFmtId="0" fontId="1" fillId="0" borderId="0" xfId="0" applyFont="1" applyFill="1" applyBorder="1" applyAlignment="1">
      <alignment horizontal="left"/>
    </xf>
    <xf numFmtId="0" fontId="0" fillId="0" borderId="0" xfId="0" applyFont="1" applyFill="1" applyBorder="1" applyAlignment="1">
      <alignment horizontal="right"/>
    </xf>
    <xf numFmtId="2" fontId="0" fillId="0" borderId="0" xfId="0" applyNumberFormat="1" applyBorder="1" applyAlignment="1">
      <alignment horizontal="center"/>
    </xf>
    <xf numFmtId="0" fontId="0" fillId="3" borderId="6" xfId="0" applyFill="1" applyBorder="1" applyAlignment="1">
      <alignment horizontal="center"/>
    </xf>
    <xf numFmtId="2" fontId="0" fillId="3" borderId="6" xfId="0" applyNumberFormat="1" applyFill="1" applyBorder="1" applyAlignment="1">
      <alignment horizontal="center"/>
    </xf>
    <xf numFmtId="165" fontId="0" fillId="3" borderId="6" xfId="0" applyNumberFormat="1" applyFill="1" applyBorder="1" applyAlignment="1">
      <alignment horizontal="center"/>
    </xf>
    <xf numFmtId="0" fontId="0" fillId="3" borderId="6" xfId="0" applyFill="1" applyBorder="1" applyAlignment="1">
      <alignment/>
    </xf>
    <xf numFmtId="164" fontId="0" fillId="3" borderId="0" xfId="0" applyNumberFormat="1" applyFill="1" applyBorder="1" applyAlignment="1">
      <alignment horizontal="center"/>
    </xf>
    <xf numFmtId="0" fontId="0" fillId="3" borderId="0" xfId="0" applyFill="1" applyAlignment="1">
      <alignment/>
    </xf>
    <xf numFmtId="164" fontId="0" fillId="3" borderId="0" xfId="0" applyNumberFormat="1" applyFill="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167" fontId="0" fillId="0" borderId="14" xfId="0" applyNumberFormat="1" applyBorder="1" applyAlignment="1">
      <alignment/>
    </xf>
    <xf numFmtId="167" fontId="0" fillId="4" borderId="0" xfId="0" applyNumberFormat="1" applyFill="1" applyAlignment="1">
      <alignment/>
    </xf>
    <xf numFmtId="167" fontId="0" fillId="0" borderId="0" xfId="0" applyNumberFormat="1" applyAlignment="1">
      <alignment/>
    </xf>
    <xf numFmtId="0" fontId="0" fillId="5" borderId="12" xfId="0" applyFill="1" applyBorder="1" applyAlignment="1">
      <alignment/>
    </xf>
    <xf numFmtId="167" fontId="0" fillId="5" borderId="12" xfId="0" applyNumberFormat="1" applyFill="1" applyBorder="1" applyAlignment="1">
      <alignment/>
    </xf>
    <xf numFmtId="167" fontId="0" fillId="5" borderId="10" xfId="0" applyNumberFormat="1" applyFill="1" applyBorder="1" applyAlignment="1">
      <alignment/>
    </xf>
    <xf numFmtId="0" fontId="0" fillId="0" borderId="0" xfId="0" applyAlignment="1" applyProtection="1">
      <alignment/>
      <protection locked="0"/>
    </xf>
    <xf numFmtId="10" fontId="0" fillId="0" borderId="0" xfId="0" applyNumberFormat="1" applyAlignment="1">
      <alignment/>
    </xf>
    <xf numFmtId="0" fontId="7" fillId="0" borderId="13" xfId="0" applyFont="1" applyFill="1" applyBorder="1" applyAlignment="1">
      <alignment/>
    </xf>
    <xf numFmtId="0" fontId="2" fillId="0" borderId="11" xfId="0" applyFont="1" applyFill="1" applyBorder="1" applyAlignment="1">
      <alignment horizontal="right"/>
    </xf>
    <xf numFmtId="0" fontId="2" fillId="0" borderId="10" xfId="0" applyFont="1" applyFill="1" applyBorder="1" applyAlignment="1">
      <alignment horizontal="right"/>
    </xf>
    <xf numFmtId="0" fontId="2" fillId="0" borderId="11" xfId="0" applyFont="1" applyBorder="1" applyAlignment="1">
      <alignment horizontal="right"/>
    </xf>
    <xf numFmtId="0" fontId="2" fillId="0" borderId="10" xfId="0" applyFont="1" applyBorder="1" applyAlignment="1">
      <alignment horizontal="right"/>
    </xf>
    <xf numFmtId="0" fontId="0" fillId="0" borderId="11" xfId="0" applyBorder="1" applyAlignment="1">
      <alignment/>
    </xf>
    <xf numFmtId="0" fontId="0" fillId="0" borderId="10" xfId="0" applyBorder="1" applyAlignment="1">
      <alignment/>
    </xf>
    <xf numFmtId="0" fontId="1" fillId="0" borderId="0" xfId="0" applyFont="1" applyAlignment="1">
      <alignment/>
    </xf>
    <xf numFmtId="2" fontId="0" fillId="0" borderId="0" xfId="0" applyNumberFormat="1" applyFill="1"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11" xfId="0" applyBorder="1" applyAlignment="1">
      <alignment/>
    </xf>
    <xf numFmtId="178" fontId="0" fillId="0" borderId="6" xfId="0" applyNumberFormat="1" applyBorder="1" applyAlignment="1">
      <alignment horizontal="right"/>
    </xf>
    <xf numFmtId="178" fontId="0" fillId="0" borderId="6" xfId="0" applyNumberFormat="1" applyFont="1" applyBorder="1" applyAlignment="1">
      <alignment horizontal="right"/>
    </xf>
    <xf numFmtId="178" fontId="0" fillId="0" borderId="6" xfId="0" applyNumberFormat="1" applyBorder="1" applyAlignment="1">
      <alignment horizontal="center"/>
    </xf>
    <xf numFmtId="178" fontId="0" fillId="0" borderId="1" xfId="0" applyNumberFormat="1" applyBorder="1" applyAlignment="1">
      <alignment/>
    </xf>
    <xf numFmtId="178" fontId="0" fillId="0" borderId="3" xfId="0" applyNumberFormat="1" applyBorder="1" applyAlignment="1">
      <alignment/>
    </xf>
    <xf numFmtId="178" fontId="0" fillId="0" borderId="4" xfId="0" applyNumberFormat="1" applyBorder="1" applyAlignment="1">
      <alignment/>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10" fontId="0" fillId="0" borderId="1" xfId="0" applyNumberFormat="1" applyBorder="1" applyAlignment="1">
      <alignment horizontal="center"/>
    </xf>
    <xf numFmtId="10" fontId="0" fillId="0" borderId="3" xfId="0" applyNumberFormat="1" applyBorder="1" applyAlignment="1">
      <alignment horizontal="center"/>
    </xf>
    <xf numFmtId="10" fontId="0" fillId="0" borderId="4" xfId="0" applyNumberFormat="1" applyBorder="1" applyAlignment="1">
      <alignment horizontal="center"/>
    </xf>
    <xf numFmtId="2" fontId="0" fillId="0" borderId="6"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F20884"/>
                </a:solidFill>
              </a:ln>
            </c:spPr>
            <c:trendlineType val="linear"/>
            <c:forward val="2"/>
            <c:backward val="1"/>
            <c:dispEq val="1"/>
            <c:dispRSqr val="0"/>
            <c:trendlineLbl>
              <c:layout>
                <c:manualLayout>
                  <c:x val="0"/>
                  <c:y val="0"/>
                </c:manualLayout>
              </c:layout>
              <c:txPr>
                <a:bodyPr vert="horz" rot="0" anchor="ctr"/>
                <a:lstStyle/>
                <a:p>
                  <a:pPr algn="ctr">
                    <a:defRPr lang="en-US" cap="none" sz="1000" b="0" i="0" u="none" baseline="0">
                      <a:solidFill>
                        <a:srgbClr val="F20884"/>
                      </a:solidFill>
                    </a:defRPr>
                  </a:pPr>
                </a:p>
              </c:txPr>
              <c:numFmt formatCode="General"/>
            </c:trendlineLbl>
          </c:trendline>
          <c:yVal>
            <c:numRef>
              <c:f>7!$B$8:$B$17</c:f>
              <c:numCache/>
            </c:numRef>
          </c:yVal>
          <c:smooth val="1"/>
        </c:ser>
        <c:axId val="51324292"/>
        <c:axId val="35832917"/>
      </c:scatterChart>
      <c:valAx>
        <c:axId val="51324292"/>
        <c:scaling>
          <c:orientation val="minMax"/>
          <c:max val="12"/>
        </c:scaling>
        <c:axPos val="b"/>
        <c:delete val="0"/>
        <c:numFmt formatCode="General" sourceLinked="1"/>
        <c:majorTickMark val="out"/>
        <c:minorTickMark val="none"/>
        <c:tickLblPos val="nextTo"/>
        <c:crossAx val="35832917"/>
        <c:crosses val="autoZero"/>
        <c:crossBetween val="midCat"/>
        <c:dispUnits/>
        <c:majorUnit val="3"/>
      </c:valAx>
      <c:valAx>
        <c:axId val="35832917"/>
        <c:scaling>
          <c:orientation val="minMax"/>
        </c:scaling>
        <c:axPos val="l"/>
        <c:majorGridlines>
          <c:spPr>
            <a:ln w="3175">
              <a:solidFill>
                <a:srgbClr val="90713A"/>
              </a:solidFill>
            </a:ln>
          </c:spPr>
        </c:majorGridlines>
        <c:delete val="0"/>
        <c:numFmt formatCode="General" sourceLinked="1"/>
        <c:majorTickMark val="out"/>
        <c:minorTickMark val="none"/>
        <c:tickLblPos val="nextTo"/>
        <c:crossAx val="51324292"/>
        <c:crosses val="autoZero"/>
        <c:crossBetween val="midCat"/>
        <c:dispUnits/>
      </c:valAx>
      <c:spPr>
        <a:solidFill>
          <a:srgbClr val="FFFF99"/>
        </a:solidFill>
        <a:ln w="12700">
          <a:solidFill>
            <a:srgbClr val="90713A"/>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'17'!$I$4</c:f>
              <c:strCache>
                <c:ptCount val="1"/>
                <c:pt idx="0">
                  <c:v>Orders</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12700">
                <a:solidFill>
                  <a:srgbClr val="900000"/>
                </a:solidFill>
              </a:ln>
            </c:spPr>
            <c:trendlineType val="linear"/>
            <c:forward val="1"/>
            <c:backward val="1"/>
            <c:dispEq val="1"/>
            <c:dispRSqr val="0"/>
            <c:trendlineLbl>
              <c:layout>
                <c:manualLayout>
                  <c:x val="0"/>
                  <c:y val="0"/>
                </c:manualLayout>
              </c:layout>
              <c:txPr>
                <a:bodyPr vert="horz" rot="0" anchor="ctr"/>
                <a:lstStyle/>
                <a:p>
                  <a:pPr algn="ctr">
                    <a:defRPr lang="en-US" cap="none" sz="1200" b="0" i="0" u="none" baseline="0">
                      <a:solidFill>
                        <a:srgbClr val="900000"/>
                      </a:solidFill>
                    </a:defRPr>
                  </a:pPr>
                </a:p>
              </c:txPr>
              <c:numFmt formatCode="General"/>
            </c:trendlineLbl>
          </c:trendline>
          <c:xVal>
            <c:numRef>
              <c:f>'17'!$H$5:$H$8</c:f>
              <c:numCache/>
            </c:numRef>
          </c:xVal>
          <c:yVal>
            <c:numRef>
              <c:f>'17'!$I$5:$I$8</c:f>
              <c:numCache/>
            </c:numRef>
          </c:yVal>
          <c:smooth val="1"/>
        </c:ser>
        <c:axId val="20096410"/>
        <c:axId val="58476771"/>
      </c:scatterChart>
      <c:valAx>
        <c:axId val="20096410"/>
        <c:scaling>
          <c:orientation val="minMax"/>
          <c:max val="5"/>
        </c:scaling>
        <c:axPos val="b"/>
        <c:delete val="0"/>
        <c:numFmt formatCode="General" sourceLinked="1"/>
        <c:majorTickMark val="out"/>
        <c:minorTickMark val="none"/>
        <c:tickLblPos val="nextTo"/>
        <c:crossAx val="58476771"/>
        <c:crosses val="autoZero"/>
        <c:crossBetween val="midCat"/>
        <c:dispUnits/>
      </c:valAx>
      <c:valAx>
        <c:axId val="58476771"/>
        <c:scaling>
          <c:orientation val="minMax"/>
        </c:scaling>
        <c:axPos val="l"/>
        <c:majorGridlines>
          <c:spPr>
            <a:ln w="3175">
              <a:solidFill>
                <a:srgbClr val="90713A"/>
              </a:solidFill>
            </a:ln>
          </c:spPr>
        </c:majorGridlines>
        <c:delete val="0"/>
        <c:numFmt formatCode="General" sourceLinked="1"/>
        <c:majorTickMark val="out"/>
        <c:minorTickMark val="none"/>
        <c:tickLblPos val="nextTo"/>
        <c:crossAx val="20096410"/>
        <c:crosses val="autoZero"/>
        <c:crossBetween val="midCat"/>
        <c:dispUnits/>
      </c:valAx>
      <c:spPr>
        <a:solidFill>
          <a:srgbClr val="FFFFFF"/>
        </a:solidFill>
        <a:ln w="12700">
          <a:solidFill>
            <a:srgbClr val="90713A"/>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trendline>
            <c:spPr>
              <a:ln w="25400">
                <a:solidFill>
                  <a:srgbClr val="DD0806"/>
                </a:solidFill>
              </a:ln>
            </c:spPr>
            <c:trendlineType val="linear"/>
            <c:forward val="2"/>
            <c:backward val="1"/>
            <c:dispEq val="1"/>
            <c:dispRSqr val="0"/>
            <c:trendlineLbl>
              <c:layout>
                <c:manualLayout>
                  <c:x val="0"/>
                  <c:y val="0"/>
                </c:manualLayout>
              </c:layout>
              <c:numFmt formatCode="General"/>
            </c:trendlineLbl>
          </c:trendline>
          <c:yVal>
            <c:numRef>
              <c:f>'Ex.1'!$C$4:$C$13</c:f>
              <c:numCache/>
            </c:numRef>
          </c:yVal>
          <c:smooth val="0"/>
        </c:ser>
        <c:axId val="12261120"/>
        <c:axId val="45859585"/>
      </c:scatterChart>
      <c:valAx>
        <c:axId val="12261120"/>
        <c:scaling>
          <c:orientation val="minMax"/>
          <c:max val="12"/>
        </c:scaling>
        <c:axPos val="b"/>
        <c:delete val="0"/>
        <c:numFmt formatCode="General" sourceLinked="1"/>
        <c:majorTickMark val="out"/>
        <c:minorTickMark val="none"/>
        <c:tickLblPos val="nextTo"/>
        <c:crossAx val="45859585"/>
        <c:crosses val="autoZero"/>
        <c:crossBetween val="midCat"/>
        <c:dispUnits/>
        <c:majorUnit val="3"/>
      </c:valAx>
      <c:valAx>
        <c:axId val="4585958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vert="horz" rot="-1800000"/>
          <a:lstStyle/>
          <a:p>
            <a:pPr>
              <a:defRPr lang="en-US" cap="none" sz="950" b="0" i="0" u="none" baseline="0">
                <a:latin typeface="Arial"/>
                <a:ea typeface="Arial"/>
                <a:cs typeface="Arial"/>
              </a:defRPr>
            </a:pPr>
          </a:p>
        </c:txPr>
        <c:crossAx val="12261120"/>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142875</xdr:rowOff>
    </xdr:from>
    <xdr:to>
      <xdr:col>5</xdr:col>
      <xdr:colOff>428625</xdr:colOff>
      <xdr:row>38</xdr:row>
      <xdr:rowOff>142875</xdr:rowOff>
    </xdr:to>
    <xdr:graphicFrame>
      <xdr:nvGraphicFramePr>
        <xdr:cNvPr id="1" name="Chart 1"/>
        <xdr:cNvGraphicFramePr/>
      </xdr:nvGraphicFramePr>
      <xdr:xfrm>
        <a:off x="209550" y="3200400"/>
        <a:ext cx="38004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22</xdr:row>
      <xdr:rowOff>76200</xdr:rowOff>
    </xdr:from>
    <xdr:to>
      <xdr:col>7</xdr:col>
      <xdr:colOff>504825</xdr:colOff>
      <xdr:row>44</xdr:row>
      <xdr:rowOff>9525</xdr:rowOff>
    </xdr:to>
    <xdr:graphicFrame>
      <xdr:nvGraphicFramePr>
        <xdr:cNvPr id="1" name="Chart 1"/>
        <xdr:cNvGraphicFramePr/>
      </xdr:nvGraphicFramePr>
      <xdr:xfrm>
        <a:off x="466725" y="3429000"/>
        <a:ext cx="5943600" cy="3476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142875</xdr:rowOff>
    </xdr:from>
    <xdr:to>
      <xdr:col>11</xdr:col>
      <xdr:colOff>390525</xdr:colOff>
      <xdr:row>13</xdr:row>
      <xdr:rowOff>47625</xdr:rowOff>
    </xdr:to>
    <xdr:graphicFrame>
      <xdr:nvGraphicFramePr>
        <xdr:cNvPr id="1" name="Chart 1"/>
        <xdr:cNvGraphicFramePr/>
      </xdr:nvGraphicFramePr>
      <xdr:xfrm>
        <a:off x="3286125" y="142875"/>
        <a:ext cx="3600450" cy="1914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xdr:row>
      <xdr:rowOff>142875</xdr:rowOff>
    </xdr:from>
    <xdr:to>
      <xdr:col>4</xdr:col>
      <xdr:colOff>9525</xdr:colOff>
      <xdr:row>15</xdr:row>
      <xdr:rowOff>38100</xdr:rowOff>
    </xdr:to>
    <xdr:sp>
      <xdr:nvSpPr>
        <xdr:cNvPr id="1" name="Oval 1"/>
        <xdr:cNvSpPr>
          <a:spLocks/>
        </xdr:cNvSpPr>
      </xdr:nvSpPr>
      <xdr:spPr>
        <a:xfrm>
          <a:off x="1400175" y="2181225"/>
          <a:ext cx="200025"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27</xdr:row>
      <xdr:rowOff>133350</xdr:rowOff>
    </xdr:from>
    <xdr:to>
      <xdr:col>4</xdr:col>
      <xdr:colOff>9525</xdr:colOff>
      <xdr:row>29</xdr:row>
      <xdr:rowOff>28575</xdr:rowOff>
    </xdr:to>
    <xdr:sp>
      <xdr:nvSpPr>
        <xdr:cNvPr id="2" name="Oval 2"/>
        <xdr:cNvSpPr>
          <a:spLocks/>
        </xdr:cNvSpPr>
      </xdr:nvSpPr>
      <xdr:spPr>
        <a:xfrm>
          <a:off x="1400175" y="4410075"/>
          <a:ext cx="200025"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5</xdr:row>
      <xdr:rowOff>114300</xdr:rowOff>
    </xdr:from>
    <xdr:to>
      <xdr:col>10</xdr:col>
      <xdr:colOff>581025</xdr:colOff>
      <xdr:row>7</xdr:row>
      <xdr:rowOff>28575</xdr:rowOff>
    </xdr:to>
    <xdr:sp>
      <xdr:nvSpPr>
        <xdr:cNvPr id="3" name="Oval 3"/>
        <xdr:cNvSpPr>
          <a:spLocks/>
        </xdr:cNvSpPr>
      </xdr:nvSpPr>
      <xdr:spPr>
        <a:xfrm>
          <a:off x="4733925" y="904875"/>
          <a:ext cx="6000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9</xdr:row>
      <xdr:rowOff>123825</xdr:rowOff>
    </xdr:from>
    <xdr:to>
      <xdr:col>10</xdr:col>
      <xdr:colOff>581025</xdr:colOff>
      <xdr:row>11</xdr:row>
      <xdr:rowOff>9525</xdr:rowOff>
    </xdr:to>
    <xdr:sp>
      <xdr:nvSpPr>
        <xdr:cNvPr id="4" name="Oval 4"/>
        <xdr:cNvSpPr>
          <a:spLocks/>
        </xdr:cNvSpPr>
      </xdr:nvSpPr>
      <xdr:spPr>
        <a:xfrm>
          <a:off x="4733925" y="1533525"/>
          <a:ext cx="600075"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13</xdr:row>
      <xdr:rowOff>123825</xdr:rowOff>
    </xdr:from>
    <xdr:to>
      <xdr:col>10</xdr:col>
      <xdr:colOff>581025</xdr:colOff>
      <xdr:row>15</xdr:row>
      <xdr:rowOff>38100</xdr:rowOff>
    </xdr:to>
    <xdr:sp>
      <xdr:nvSpPr>
        <xdr:cNvPr id="5" name="Oval 5"/>
        <xdr:cNvSpPr>
          <a:spLocks/>
        </xdr:cNvSpPr>
      </xdr:nvSpPr>
      <xdr:spPr>
        <a:xfrm>
          <a:off x="4733925" y="2162175"/>
          <a:ext cx="6000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123825</xdr:rowOff>
    </xdr:from>
    <xdr:to>
      <xdr:col>3</xdr:col>
      <xdr:colOff>123825</xdr:colOff>
      <xdr:row>23</xdr:row>
      <xdr:rowOff>9525</xdr:rowOff>
    </xdr:to>
    <xdr:sp>
      <xdr:nvSpPr>
        <xdr:cNvPr id="6" name="Line 6"/>
        <xdr:cNvSpPr>
          <a:spLocks/>
        </xdr:cNvSpPr>
      </xdr:nvSpPr>
      <xdr:spPr>
        <a:xfrm flipV="1">
          <a:off x="219075" y="2314575"/>
          <a:ext cx="120015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3</xdr:col>
      <xdr:colOff>95250</xdr:colOff>
      <xdr:row>28</xdr:row>
      <xdr:rowOff>38100</xdr:rowOff>
    </xdr:to>
    <xdr:sp>
      <xdr:nvSpPr>
        <xdr:cNvPr id="7" name="Line 7"/>
        <xdr:cNvSpPr>
          <a:spLocks/>
        </xdr:cNvSpPr>
      </xdr:nvSpPr>
      <xdr:spPr>
        <a:xfrm>
          <a:off x="219075" y="3790950"/>
          <a:ext cx="11715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6</xdr:row>
      <xdr:rowOff>142875</xdr:rowOff>
    </xdr:from>
    <xdr:to>
      <xdr:col>10</xdr:col>
      <xdr:colOff>19050</xdr:colOff>
      <xdr:row>9</xdr:row>
      <xdr:rowOff>152400</xdr:rowOff>
    </xdr:to>
    <xdr:sp>
      <xdr:nvSpPr>
        <xdr:cNvPr id="8" name="Line 8"/>
        <xdr:cNvSpPr>
          <a:spLocks/>
        </xdr:cNvSpPr>
      </xdr:nvSpPr>
      <xdr:spPr>
        <a:xfrm flipV="1">
          <a:off x="3562350" y="1085850"/>
          <a:ext cx="1209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152400</xdr:rowOff>
    </xdr:from>
    <xdr:to>
      <xdr:col>10</xdr:col>
      <xdr:colOff>66675</xdr:colOff>
      <xdr:row>14</xdr:row>
      <xdr:rowOff>9525</xdr:rowOff>
    </xdr:to>
    <xdr:sp>
      <xdr:nvSpPr>
        <xdr:cNvPr id="9" name="Line 9"/>
        <xdr:cNvSpPr>
          <a:spLocks/>
        </xdr:cNvSpPr>
      </xdr:nvSpPr>
      <xdr:spPr>
        <a:xfrm>
          <a:off x="3562350" y="1724025"/>
          <a:ext cx="12573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152400</xdr:rowOff>
    </xdr:from>
    <xdr:to>
      <xdr:col>10</xdr:col>
      <xdr:colOff>76200</xdr:colOff>
      <xdr:row>10</xdr:row>
      <xdr:rowOff>152400</xdr:rowOff>
    </xdr:to>
    <xdr:sp>
      <xdr:nvSpPr>
        <xdr:cNvPr id="10" name="Line 10"/>
        <xdr:cNvSpPr>
          <a:spLocks/>
        </xdr:cNvSpPr>
      </xdr:nvSpPr>
      <xdr:spPr>
        <a:xfrm>
          <a:off x="3571875" y="17240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7</xdr:col>
      <xdr:colOff>0</xdr:colOff>
      <xdr:row>18</xdr:row>
      <xdr:rowOff>47625</xdr:rowOff>
    </xdr:to>
    <xdr:sp>
      <xdr:nvSpPr>
        <xdr:cNvPr id="11" name="Line 11"/>
        <xdr:cNvSpPr>
          <a:spLocks/>
        </xdr:cNvSpPr>
      </xdr:nvSpPr>
      <xdr:spPr>
        <a:xfrm>
          <a:off x="1590675" y="2343150"/>
          <a:ext cx="1771650" cy="533400"/>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10</xdr:row>
      <xdr:rowOff>123825</xdr:rowOff>
    </xdr:from>
    <xdr:to>
      <xdr:col>6</xdr:col>
      <xdr:colOff>571500</xdr:colOff>
      <xdr:row>14</xdr:row>
      <xdr:rowOff>47625</xdr:rowOff>
    </xdr:to>
    <xdr:sp>
      <xdr:nvSpPr>
        <xdr:cNvPr id="12" name="Line 12"/>
        <xdr:cNvSpPr>
          <a:spLocks/>
        </xdr:cNvSpPr>
      </xdr:nvSpPr>
      <xdr:spPr>
        <a:xfrm flipV="1">
          <a:off x="1571625" y="1695450"/>
          <a:ext cx="1771650" cy="5429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5</xdr:row>
      <xdr:rowOff>104775</xdr:rowOff>
    </xdr:from>
    <xdr:to>
      <xdr:col>12</xdr:col>
      <xdr:colOff>238125</xdr:colOff>
      <xdr:row>6</xdr:row>
      <xdr:rowOff>28575</xdr:rowOff>
    </xdr:to>
    <xdr:sp>
      <xdr:nvSpPr>
        <xdr:cNvPr id="13" name="Line 13"/>
        <xdr:cNvSpPr>
          <a:spLocks/>
        </xdr:cNvSpPr>
      </xdr:nvSpPr>
      <xdr:spPr>
        <a:xfrm flipV="1">
          <a:off x="5334000" y="895350"/>
          <a:ext cx="838200" cy="76200"/>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114300</xdr:rowOff>
    </xdr:from>
    <xdr:to>
      <xdr:col>12</xdr:col>
      <xdr:colOff>247650</xdr:colOff>
      <xdr:row>6</xdr:row>
      <xdr:rowOff>123825</xdr:rowOff>
    </xdr:to>
    <xdr:sp>
      <xdr:nvSpPr>
        <xdr:cNvPr id="14" name="Line 14"/>
        <xdr:cNvSpPr>
          <a:spLocks/>
        </xdr:cNvSpPr>
      </xdr:nvSpPr>
      <xdr:spPr>
        <a:xfrm>
          <a:off x="5343525" y="1057275"/>
          <a:ext cx="838200" cy="95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7</xdr:row>
      <xdr:rowOff>9525</xdr:rowOff>
    </xdr:from>
    <xdr:to>
      <xdr:col>12</xdr:col>
      <xdr:colOff>190500</xdr:colOff>
      <xdr:row>8</xdr:row>
      <xdr:rowOff>0</xdr:rowOff>
    </xdr:to>
    <xdr:sp>
      <xdr:nvSpPr>
        <xdr:cNvPr id="15" name="Line 15"/>
        <xdr:cNvSpPr>
          <a:spLocks/>
        </xdr:cNvSpPr>
      </xdr:nvSpPr>
      <xdr:spPr>
        <a:xfrm>
          <a:off x="5334000" y="1104900"/>
          <a:ext cx="790575" cy="14287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9</xdr:row>
      <xdr:rowOff>85725</xdr:rowOff>
    </xdr:from>
    <xdr:to>
      <xdr:col>12</xdr:col>
      <xdr:colOff>238125</xdr:colOff>
      <xdr:row>10</xdr:row>
      <xdr:rowOff>0</xdr:rowOff>
    </xdr:to>
    <xdr:sp>
      <xdr:nvSpPr>
        <xdr:cNvPr id="16" name="Line 16"/>
        <xdr:cNvSpPr>
          <a:spLocks/>
        </xdr:cNvSpPr>
      </xdr:nvSpPr>
      <xdr:spPr>
        <a:xfrm flipV="1">
          <a:off x="5334000" y="1495425"/>
          <a:ext cx="838200" cy="76200"/>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85725</xdr:rowOff>
    </xdr:from>
    <xdr:to>
      <xdr:col>12</xdr:col>
      <xdr:colOff>247650</xdr:colOff>
      <xdr:row>10</xdr:row>
      <xdr:rowOff>95250</xdr:rowOff>
    </xdr:to>
    <xdr:sp>
      <xdr:nvSpPr>
        <xdr:cNvPr id="17" name="Line 17"/>
        <xdr:cNvSpPr>
          <a:spLocks/>
        </xdr:cNvSpPr>
      </xdr:nvSpPr>
      <xdr:spPr>
        <a:xfrm>
          <a:off x="5343525" y="1657350"/>
          <a:ext cx="838200" cy="95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10</xdr:row>
      <xdr:rowOff>133350</xdr:rowOff>
    </xdr:from>
    <xdr:to>
      <xdr:col>12</xdr:col>
      <xdr:colOff>190500</xdr:colOff>
      <xdr:row>11</xdr:row>
      <xdr:rowOff>114300</xdr:rowOff>
    </xdr:to>
    <xdr:sp>
      <xdr:nvSpPr>
        <xdr:cNvPr id="18" name="Line 18"/>
        <xdr:cNvSpPr>
          <a:spLocks/>
        </xdr:cNvSpPr>
      </xdr:nvSpPr>
      <xdr:spPr>
        <a:xfrm>
          <a:off x="5334000" y="1704975"/>
          <a:ext cx="790575" cy="14287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14</xdr:row>
      <xdr:rowOff>123825</xdr:rowOff>
    </xdr:from>
    <xdr:to>
      <xdr:col>12</xdr:col>
      <xdr:colOff>257175</xdr:colOff>
      <xdr:row>14</xdr:row>
      <xdr:rowOff>142875</xdr:rowOff>
    </xdr:to>
    <xdr:sp>
      <xdr:nvSpPr>
        <xdr:cNvPr id="19" name="Line 19"/>
        <xdr:cNvSpPr>
          <a:spLocks/>
        </xdr:cNvSpPr>
      </xdr:nvSpPr>
      <xdr:spPr>
        <a:xfrm>
          <a:off x="5353050" y="2314575"/>
          <a:ext cx="838200" cy="9525"/>
        </a:xfrm>
        <a:prstGeom prst="line">
          <a:avLst/>
        </a:prstGeom>
        <a:noFill/>
        <a:ln w="9525"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31</xdr:row>
      <xdr:rowOff>0</xdr:rowOff>
    </xdr:from>
    <xdr:ext cx="152400" cy="152400"/>
    <xdr:sp>
      <xdr:nvSpPr>
        <xdr:cNvPr id="1" name="Oval 1"/>
        <xdr:cNvSpPr>
          <a:spLocks/>
        </xdr:cNvSpPr>
      </xdr:nvSpPr>
      <xdr:spPr>
        <a:xfrm>
          <a:off x="2171700" y="484822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31</xdr:row>
      <xdr:rowOff>85725</xdr:rowOff>
    </xdr:from>
    <xdr:to>
      <xdr:col>5</xdr:col>
      <xdr:colOff>0</xdr:colOff>
      <xdr:row>31</xdr:row>
      <xdr:rowOff>85725</xdr:rowOff>
    </xdr:to>
    <xdr:sp>
      <xdr:nvSpPr>
        <xdr:cNvPr id="2" name="Line 2"/>
        <xdr:cNvSpPr>
          <a:spLocks/>
        </xdr:cNvSpPr>
      </xdr:nvSpPr>
      <xdr:spPr>
        <a:xfrm>
          <a:off x="990600" y="49339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85725</xdr:rowOff>
    </xdr:from>
    <xdr:to>
      <xdr:col>3</xdr:col>
      <xdr:colOff>0</xdr:colOff>
      <xdr:row>38</xdr:row>
      <xdr:rowOff>76200</xdr:rowOff>
    </xdr:to>
    <xdr:sp>
      <xdr:nvSpPr>
        <xdr:cNvPr id="3" name="Line 3"/>
        <xdr:cNvSpPr>
          <a:spLocks/>
        </xdr:cNvSpPr>
      </xdr:nvSpPr>
      <xdr:spPr>
        <a:xfrm flipV="1">
          <a:off x="742950" y="4933950"/>
          <a:ext cx="24765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45</xdr:row>
      <xdr:rowOff>0</xdr:rowOff>
    </xdr:from>
    <xdr:ext cx="0" cy="152400"/>
    <xdr:sp>
      <xdr:nvSpPr>
        <xdr:cNvPr id="4" name="Line 4"/>
        <xdr:cNvSpPr>
          <a:spLocks/>
        </xdr:cNvSpPr>
      </xdr:nvSpPr>
      <xdr:spPr>
        <a:xfrm>
          <a:off x="2171700" y="70580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0</xdr:colOff>
      <xdr:row>45</xdr:row>
      <xdr:rowOff>85725</xdr:rowOff>
    </xdr:from>
    <xdr:to>
      <xdr:col>17</xdr:col>
      <xdr:colOff>0</xdr:colOff>
      <xdr:row>45</xdr:row>
      <xdr:rowOff>85725</xdr:rowOff>
    </xdr:to>
    <xdr:sp>
      <xdr:nvSpPr>
        <xdr:cNvPr id="5" name="Line 5"/>
        <xdr:cNvSpPr>
          <a:spLocks/>
        </xdr:cNvSpPr>
      </xdr:nvSpPr>
      <xdr:spPr>
        <a:xfrm>
          <a:off x="2324100" y="7143750"/>
          <a:ext cx="459105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85725</xdr:rowOff>
    </xdr:from>
    <xdr:to>
      <xdr:col>5</xdr:col>
      <xdr:colOff>0</xdr:colOff>
      <xdr:row>45</xdr:row>
      <xdr:rowOff>85725</xdr:rowOff>
    </xdr:to>
    <xdr:sp>
      <xdr:nvSpPr>
        <xdr:cNvPr id="6" name="Line 6"/>
        <xdr:cNvSpPr>
          <a:spLocks/>
        </xdr:cNvSpPr>
      </xdr:nvSpPr>
      <xdr:spPr>
        <a:xfrm>
          <a:off x="990600" y="71437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76200</xdr:rowOff>
    </xdr:from>
    <xdr:to>
      <xdr:col>3</xdr:col>
      <xdr:colOff>0</xdr:colOff>
      <xdr:row>45</xdr:row>
      <xdr:rowOff>85725</xdr:rowOff>
    </xdr:to>
    <xdr:sp>
      <xdr:nvSpPr>
        <xdr:cNvPr id="7" name="Line 7"/>
        <xdr:cNvSpPr>
          <a:spLocks/>
        </xdr:cNvSpPr>
      </xdr:nvSpPr>
      <xdr:spPr>
        <a:xfrm>
          <a:off x="742950" y="6010275"/>
          <a:ext cx="24765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22</xdr:row>
      <xdr:rowOff>0</xdr:rowOff>
    </xdr:from>
    <xdr:ext cx="152400" cy="142875"/>
    <xdr:sp>
      <xdr:nvSpPr>
        <xdr:cNvPr id="8" name="Rectangle 8"/>
        <xdr:cNvSpPr>
          <a:spLocks/>
        </xdr:cNvSpPr>
      </xdr:nvSpPr>
      <xdr:spPr>
        <a:xfrm>
          <a:off x="3752850" y="34194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22</xdr:row>
      <xdr:rowOff>76200</xdr:rowOff>
    </xdr:from>
    <xdr:to>
      <xdr:col>9</xdr:col>
      <xdr:colOff>0</xdr:colOff>
      <xdr:row>22</xdr:row>
      <xdr:rowOff>76200</xdr:rowOff>
    </xdr:to>
    <xdr:sp>
      <xdr:nvSpPr>
        <xdr:cNvPr id="9" name="Line 9"/>
        <xdr:cNvSpPr>
          <a:spLocks/>
        </xdr:cNvSpPr>
      </xdr:nvSpPr>
      <xdr:spPr>
        <a:xfrm>
          <a:off x="2571750" y="34956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76200</xdr:rowOff>
    </xdr:from>
    <xdr:to>
      <xdr:col>7</xdr:col>
      <xdr:colOff>0</xdr:colOff>
      <xdr:row>31</xdr:row>
      <xdr:rowOff>85725</xdr:rowOff>
    </xdr:to>
    <xdr:sp>
      <xdr:nvSpPr>
        <xdr:cNvPr id="10" name="Line 10"/>
        <xdr:cNvSpPr>
          <a:spLocks/>
        </xdr:cNvSpPr>
      </xdr:nvSpPr>
      <xdr:spPr>
        <a:xfrm flipV="1">
          <a:off x="2324100" y="3495675"/>
          <a:ext cx="2476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40</xdr:row>
      <xdr:rowOff>0</xdr:rowOff>
    </xdr:from>
    <xdr:ext cx="0" cy="152400"/>
    <xdr:sp>
      <xdr:nvSpPr>
        <xdr:cNvPr id="11" name="Line 11"/>
        <xdr:cNvSpPr>
          <a:spLocks/>
        </xdr:cNvSpPr>
      </xdr:nvSpPr>
      <xdr:spPr>
        <a:xfrm>
          <a:off x="3752850" y="62674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0</xdr:colOff>
      <xdr:row>40</xdr:row>
      <xdr:rowOff>85725</xdr:rowOff>
    </xdr:from>
    <xdr:to>
      <xdr:col>17</xdr:col>
      <xdr:colOff>0</xdr:colOff>
      <xdr:row>40</xdr:row>
      <xdr:rowOff>85725</xdr:rowOff>
    </xdr:to>
    <xdr:sp>
      <xdr:nvSpPr>
        <xdr:cNvPr id="12" name="Line 12"/>
        <xdr:cNvSpPr>
          <a:spLocks/>
        </xdr:cNvSpPr>
      </xdr:nvSpPr>
      <xdr:spPr>
        <a:xfrm>
          <a:off x="3905250" y="6353175"/>
          <a:ext cx="30099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85725</xdr:rowOff>
    </xdr:from>
    <xdr:to>
      <xdr:col>9</xdr:col>
      <xdr:colOff>0</xdr:colOff>
      <xdr:row>40</xdr:row>
      <xdr:rowOff>85725</xdr:rowOff>
    </xdr:to>
    <xdr:sp>
      <xdr:nvSpPr>
        <xdr:cNvPr id="13" name="Line 13"/>
        <xdr:cNvSpPr>
          <a:spLocks/>
        </xdr:cNvSpPr>
      </xdr:nvSpPr>
      <xdr:spPr>
        <a:xfrm>
          <a:off x="2571750" y="63531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85725</xdr:rowOff>
    </xdr:from>
    <xdr:to>
      <xdr:col>7</xdr:col>
      <xdr:colOff>0</xdr:colOff>
      <xdr:row>40</xdr:row>
      <xdr:rowOff>85725</xdr:rowOff>
    </xdr:to>
    <xdr:sp>
      <xdr:nvSpPr>
        <xdr:cNvPr id="14" name="Line 14"/>
        <xdr:cNvSpPr>
          <a:spLocks/>
        </xdr:cNvSpPr>
      </xdr:nvSpPr>
      <xdr:spPr>
        <a:xfrm>
          <a:off x="2324100" y="4933950"/>
          <a:ext cx="2476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10</xdr:row>
      <xdr:rowOff>0</xdr:rowOff>
    </xdr:from>
    <xdr:ext cx="152400" cy="152400"/>
    <xdr:sp>
      <xdr:nvSpPr>
        <xdr:cNvPr id="15" name="Oval 15"/>
        <xdr:cNvSpPr>
          <a:spLocks/>
        </xdr:cNvSpPr>
      </xdr:nvSpPr>
      <xdr:spPr>
        <a:xfrm>
          <a:off x="5334000" y="154305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10</xdr:row>
      <xdr:rowOff>85725</xdr:rowOff>
    </xdr:from>
    <xdr:to>
      <xdr:col>13</xdr:col>
      <xdr:colOff>0</xdr:colOff>
      <xdr:row>10</xdr:row>
      <xdr:rowOff>85725</xdr:rowOff>
    </xdr:to>
    <xdr:sp>
      <xdr:nvSpPr>
        <xdr:cNvPr id="16" name="Line 16"/>
        <xdr:cNvSpPr>
          <a:spLocks/>
        </xdr:cNvSpPr>
      </xdr:nvSpPr>
      <xdr:spPr>
        <a:xfrm>
          <a:off x="4152900" y="16287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85725</xdr:rowOff>
    </xdr:from>
    <xdr:to>
      <xdr:col>11</xdr:col>
      <xdr:colOff>0</xdr:colOff>
      <xdr:row>22</xdr:row>
      <xdr:rowOff>76200</xdr:rowOff>
    </xdr:to>
    <xdr:sp>
      <xdr:nvSpPr>
        <xdr:cNvPr id="17" name="Line 17"/>
        <xdr:cNvSpPr>
          <a:spLocks/>
        </xdr:cNvSpPr>
      </xdr:nvSpPr>
      <xdr:spPr>
        <a:xfrm flipV="1">
          <a:off x="3905250" y="1628775"/>
          <a:ext cx="2476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25</xdr:row>
      <xdr:rowOff>0</xdr:rowOff>
    </xdr:from>
    <xdr:ext cx="152400" cy="152400"/>
    <xdr:sp>
      <xdr:nvSpPr>
        <xdr:cNvPr id="18" name="Oval 18"/>
        <xdr:cNvSpPr>
          <a:spLocks/>
        </xdr:cNvSpPr>
      </xdr:nvSpPr>
      <xdr:spPr>
        <a:xfrm>
          <a:off x="5334000" y="390525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25</xdr:row>
      <xdr:rowOff>85725</xdr:rowOff>
    </xdr:from>
    <xdr:to>
      <xdr:col>13</xdr:col>
      <xdr:colOff>0</xdr:colOff>
      <xdr:row>25</xdr:row>
      <xdr:rowOff>85725</xdr:rowOff>
    </xdr:to>
    <xdr:sp>
      <xdr:nvSpPr>
        <xdr:cNvPr id="19" name="Line 19"/>
        <xdr:cNvSpPr>
          <a:spLocks/>
        </xdr:cNvSpPr>
      </xdr:nvSpPr>
      <xdr:spPr>
        <a:xfrm>
          <a:off x="4152900" y="39909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76200</xdr:rowOff>
    </xdr:from>
    <xdr:to>
      <xdr:col>11</xdr:col>
      <xdr:colOff>0</xdr:colOff>
      <xdr:row>25</xdr:row>
      <xdr:rowOff>85725</xdr:rowOff>
    </xdr:to>
    <xdr:sp>
      <xdr:nvSpPr>
        <xdr:cNvPr id="20" name="Line 20"/>
        <xdr:cNvSpPr>
          <a:spLocks/>
        </xdr:cNvSpPr>
      </xdr:nvSpPr>
      <xdr:spPr>
        <a:xfrm>
          <a:off x="3905250" y="3495675"/>
          <a:ext cx="2476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35</xdr:row>
      <xdr:rowOff>0</xdr:rowOff>
    </xdr:from>
    <xdr:ext cx="0" cy="152400"/>
    <xdr:sp>
      <xdr:nvSpPr>
        <xdr:cNvPr id="21" name="Line 21"/>
        <xdr:cNvSpPr>
          <a:spLocks/>
        </xdr:cNvSpPr>
      </xdr:nvSpPr>
      <xdr:spPr>
        <a:xfrm>
          <a:off x="5334000" y="54673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0</xdr:colOff>
      <xdr:row>35</xdr:row>
      <xdr:rowOff>85725</xdr:rowOff>
    </xdr:from>
    <xdr:to>
      <xdr:col>17</xdr:col>
      <xdr:colOff>0</xdr:colOff>
      <xdr:row>35</xdr:row>
      <xdr:rowOff>85725</xdr:rowOff>
    </xdr:to>
    <xdr:sp>
      <xdr:nvSpPr>
        <xdr:cNvPr id="22" name="Line 22"/>
        <xdr:cNvSpPr>
          <a:spLocks/>
        </xdr:cNvSpPr>
      </xdr:nvSpPr>
      <xdr:spPr>
        <a:xfrm>
          <a:off x="5486400" y="5553075"/>
          <a:ext cx="142875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85725</xdr:rowOff>
    </xdr:from>
    <xdr:to>
      <xdr:col>13</xdr:col>
      <xdr:colOff>0</xdr:colOff>
      <xdr:row>35</xdr:row>
      <xdr:rowOff>85725</xdr:rowOff>
    </xdr:to>
    <xdr:sp>
      <xdr:nvSpPr>
        <xdr:cNvPr id="23" name="Line 23"/>
        <xdr:cNvSpPr>
          <a:spLocks/>
        </xdr:cNvSpPr>
      </xdr:nvSpPr>
      <xdr:spPr>
        <a:xfrm>
          <a:off x="4152900" y="55530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76200</xdr:rowOff>
    </xdr:from>
    <xdr:to>
      <xdr:col>11</xdr:col>
      <xdr:colOff>0</xdr:colOff>
      <xdr:row>35</xdr:row>
      <xdr:rowOff>85725</xdr:rowOff>
    </xdr:to>
    <xdr:sp>
      <xdr:nvSpPr>
        <xdr:cNvPr id="24" name="Line 24"/>
        <xdr:cNvSpPr>
          <a:spLocks/>
        </xdr:cNvSpPr>
      </xdr:nvSpPr>
      <xdr:spPr>
        <a:xfrm>
          <a:off x="3905250" y="3495675"/>
          <a:ext cx="24765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5</xdr:row>
      <xdr:rowOff>0</xdr:rowOff>
    </xdr:from>
    <xdr:ext cx="0" cy="152400"/>
    <xdr:sp>
      <xdr:nvSpPr>
        <xdr:cNvPr id="25" name="Line 25"/>
        <xdr:cNvSpPr>
          <a:spLocks/>
        </xdr:cNvSpPr>
      </xdr:nvSpPr>
      <xdr:spPr>
        <a:xfrm>
          <a:off x="6915150" y="7715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5</xdr:row>
      <xdr:rowOff>85725</xdr:rowOff>
    </xdr:from>
    <xdr:to>
      <xdr:col>17</xdr:col>
      <xdr:colOff>0</xdr:colOff>
      <xdr:row>5</xdr:row>
      <xdr:rowOff>85725</xdr:rowOff>
    </xdr:to>
    <xdr:sp>
      <xdr:nvSpPr>
        <xdr:cNvPr id="26" name="Line 26"/>
        <xdr:cNvSpPr>
          <a:spLocks/>
        </xdr:cNvSpPr>
      </xdr:nvSpPr>
      <xdr:spPr>
        <a:xfrm>
          <a:off x="5734050" y="8572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xdr:row>
      <xdr:rowOff>85725</xdr:rowOff>
    </xdr:from>
    <xdr:to>
      <xdr:col>15</xdr:col>
      <xdr:colOff>0</xdr:colOff>
      <xdr:row>10</xdr:row>
      <xdr:rowOff>85725</xdr:rowOff>
    </xdr:to>
    <xdr:sp>
      <xdr:nvSpPr>
        <xdr:cNvPr id="27" name="Line 27"/>
        <xdr:cNvSpPr>
          <a:spLocks/>
        </xdr:cNvSpPr>
      </xdr:nvSpPr>
      <xdr:spPr>
        <a:xfrm flipV="1">
          <a:off x="5486400" y="857250"/>
          <a:ext cx="2476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10</xdr:row>
      <xdr:rowOff>0</xdr:rowOff>
    </xdr:from>
    <xdr:ext cx="0" cy="152400"/>
    <xdr:sp>
      <xdr:nvSpPr>
        <xdr:cNvPr id="28" name="Line 28"/>
        <xdr:cNvSpPr>
          <a:spLocks/>
        </xdr:cNvSpPr>
      </xdr:nvSpPr>
      <xdr:spPr>
        <a:xfrm>
          <a:off x="6915150" y="15430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10</xdr:row>
      <xdr:rowOff>85725</xdr:rowOff>
    </xdr:from>
    <xdr:to>
      <xdr:col>17</xdr:col>
      <xdr:colOff>0</xdr:colOff>
      <xdr:row>10</xdr:row>
      <xdr:rowOff>85725</xdr:rowOff>
    </xdr:to>
    <xdr:sp>
      <xdr:nvSpPr>
        <xdr:cNvPr id="29" name="Line 29"/>
        <xdr:cNvSpPr>
          <a:spLocks/>
        </xdr:cNvSpPr>
      </xdr:nvSpPr>
      <xdr:spPr>
        <a:xfrm>
          <a:off x="5734050" y="16287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85725</xdr:rowOff>
    </xdr:from>
    <xdr:to>
      <xdr:col>15</xdr:col>
      <xdr:colOff>0</xdr:colOff>
      <xdr:row>10</xdr:row>
      <xdr:rowOff>85725</xdr:rowOff>
    </xdr:to>
    <xdr:sp>
      <xdr:nvSpPr>
        <xdr:cNvPr id="30" name="Line 30"/>
        <xdr:cNvSpPr>
          <a:spLocks/>
        </xdr:cNvSpPr>
      </xdr:nvSpPr>
      <xdr:spPr>
        <a:xfrm>
          <a:off x="5486400" y="16287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15</xdr:row>
      <xdr:rowOff>0</xdr:rowOff>
    </xdr:from>
    <xdr:ext cx="0" cy="152400"/>
    <xdr:sp>
      <xdr:nvSpPr>
        <xdr:cNvPr id="31" name="Line 31"/>
        <xdr:cNvSpPr>
          <a:spLocks/>
        </xdr:cNvSpPr>
      </xdr:nvSpPr>
      <xdr:spPr>
        <a:xfrm>
          <a:off x="6915150" y="2324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15</xdr:row>
      <xdr:rowOff>85725</xdr:rowOff>
    </xdr:from>
    <xdr:to>
      <xdr:col>17</xdr:col>
      <xdr:colOff>0</xdr:colOff>
      <xdr:row>15</xdr:row>
      <xdr:rowOff>85725</xdr:rowOff>
    </xdr:to>
    <xdr:sp>
      <xdr:nvSpPr>
        <xdr:cNvPr id="32" name="Line 32"/>
        <xdr:cNvSpPr>
          <a:spLocks/>
        </xdr:cNvSpPr>
      </xdr:nvSpPr>
      <xdr:spPr>
        <a:xfrm>
          <a:off x="5734050" y="24098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85725</xdr:rowOff>
    </xdr:from>
    <xdr:to>
      <xdr:col>15</xdr:col>
      <xdr:colOff>0</xdr:colOff>
      <xdr:row>15</xdr:row>
      <xdr:rowOff>85725</xdr:rowOff>
    </xdr:to>
    <xdr:sp>
      <xdr:nvSpPr>
        <xdr:cNvPr id="33" name="Line 33"/>
        <xdr:cNvSpPr>
          <a:spLocks/>
        </xdr:cNvSpPr>
      </xdr:nvSpPr>
      <xdr:spPr>
        <a:xfrm>
          <a:off x="5486400" y="1628775"/>
          <a:ext cx="2476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20</xdr:row>
      <xdr:rowOff>0</xdr:rowOff>
    </xdr:from>
    <xdr:ext cx="0" cy="152400"/>
    <xdr:sp>
      <xdr:nvSpPr>
        <xdr:cNvPr id="34" name="Line 34"/>
        <xdr:cNvSpPr>
          <a:spLocks/>
        </xdr:cNvSpPr>
      </xdr:nvSpPr>
      <xdr:spPr>
        <a:xfrm>
          <a:off x="6915150" y="31051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20</xdr:row>
      <xdr:rowOff>85725</xdr:rowOff>
    </xdr:from>
    <xdr:to>
      <xdr:col>17</xdr:col>
      <xdr:colOff>0</xdr:colOff>
      <xdr:row>20</xdr:row>
      <xdr:rowOff>85725</xdr:rowOff>
    </xdr:to>
    <xdr:sp>
      <xdr:nvSpPr>
        <xdr:cNvPr id="35" name="Line 35"/>
        <xdr:cNvSpPr>
          <a:spLocks/>
        </xdr:cNvSpPr>
      </xdr:nvSpPr>
      <xdr:spPr>
        <a:xfrm>
          <a:off x="5734050" y="31908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85725</xdr:rowOff>
    </xdr:from>
    <xdr:to>
      <xdr:col>15</xdr:col>
      <xdr:colOff>0</xdr:colOff>
      <xdr:row>25</xdr:row>
      <xdr:rowOff>85725</xdr:rowOff>
    </xdr:to>
    <xdr:sp>
      <xdr:nvSpPr>
        <xdr:cNvPr id="36" name="Line 36"/>
        <xdr:cNvSpPr>
          <a:spLocks/>
        </xdr:cNvSpPr>
      </xdr:nvSpPr>
      <xdr:spPr>
        <a:xfrm flipV="1">
          <a:off x="5486400" y="3190875"/>
          <a:ext cx="2476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25</xdr:row>
      <xdr:rowOff>0</xdr:rowOff>
    </xdr:from>
    <xdr:ext cx="0" cy="152400"/>
    <xdr:sp>
      <xdr:nvSpPr>
        <xdr:cNvPr id="37" name="Line 37"/>
        <xdr:cNvSpPr>
          <a:spLocks/>
        </xdr:cNvSpPr>
      </xdr:nvSpPr>
      <xdr:spPr>
        <a:xfrm>
          <a:off x="6915150" y="39052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25</xdr:row>
      <xdr:rowOff>85725</xdr:rowOff>
    </xdr:from>
    <xdr:to>
      <xdr:col>17</xdr:col>
      <xdr:colOff>0</xdr:colOff>
      <xdr:row>25</xdr:row>
      <xdr:rowOff>85725</xdr:rowOff>
    </xdr:to>
    <xdr:sp>
      <xdr:nvSpPr>
        <xdr:cNvPr id="38" name="Line 38"/>
        <xdr:cNvSpPr>
          <a:spLocks/>
        </xdr:cNvSpPr>
      </xdr:nvSpPr>
      <xdr:spPr>
        <a:xfrm>
          <a:off x="5734050" y="39909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25</xdr:row>
      <xdr:rowOff>85725</xdr:rowOff>
    </xdr:from>
    <xdr:to>
      <xdr:col>15</xdr:col>
      <xdr:colOff>0</xdr:colOff>
      <xdr:row>25</xdr:row>
      <xdr:rowOff>85725</xdr:rowOff>
    </xdr:to>
    <xdr:sp>
      <xdr:nvSpPr>
        <xdr:cNvPr id="39" name="Line 39"/>
        <xdr:cNvSpPr>
          <a:spLocks/>
        </xdr:cNvSpPr>
      </xdr:nvSpPr>
      <xdr:spPr>
        <a:xfrm>
          <a:off x="5486400" y="39909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30</xdr:row>
      <xdr:rowOff>0</xdr:rowOff>
    </xdr:from>
    <xdr:ext cx="0" cy="152400"/>
    <xdr:sp>
      <xdr:nvSpPr>
        <xdr:cNvPr id="40" name="Line 40"/>
        <xdr:cNvSpPr>
          <a:spLocks/>
        </xdr:cNvSpPr>
      </xdr:nvSpPr>
      <xdr:spPr>
        <a:xfrm>
          <a:off x="6915150"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30</xdr:row>
      <xdr:rowOff>85725</xdr:rowOff>
    </xdr:from>
    <xdr:to>
      <xdr:col>17</xdr:col>
      <xdr:colOff>0</xdr:colOff>
      <xdr:row>30</xdr:row>
      <xdr:rowOff>85725</xdr:rowOff>
    </xdr:to>
    <xdr:sp>
      <xdr:nvSpPr>
        <xdr:cNvPr id="41" name="Line 41"/>
        <xdr:cNvSpPr>
          <a:spLocks/>
        </xdr:cNvSpPr>
      </xdr:nvSpPr>
      <xdr:spPr>
        <a:xfrm>
          <a:off x="5734050" y="47720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25</xdr:row>
      <xdr:rowOff>85725</xdr:rowOff>
    </xdr:from>
    <xdr:to>
      <xdr:col>15</xdr:col>
      <xdr:colOff>0</xdr:colOff>
      <xdr:row>30</xdr:row>
      <xdr:rowOff>85725</xdr:rowOff>
    </xdr:to>
    <xdr:sp>
      <xdr:nvSpPr>
        <xdr:cNvPr id="42" name="Line 42"/>
        <xdr:cNvSpPr>
          <a:spLocks/>
        </xdr:cNvSpPr>
      </xdr:nvSpPr>
      <xdr:spPr>
        <a:xfrm>
          <a:off x="5486400" y="3990975"/>
          <a:ext cx="2476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38</xdr:row>
      <xdr:rowOff>0</xdr:rowOff>
    </xdr:from>
    <xdr:ext cx="152400" cy="142875"/>
    <xdr:sp>
      <xdr:nvSpPr>
        <xdr:cNvPr id="43" name="Rectangle 43"/>
        <xdr:cNvSpPr>
          <a:spLocks/>
        </xdr:cNvSpPr>
      </xdr:nvSpPr>
      <xdr:spPr>
        <a:xfrm>
          <a:off x="590550" y="59340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38</xdr:row>
      <xdr:rowOff>76200</xdr:rowOff>
    </xdr:from>
    <xdr:to>
      <xdr:col>1</xdr:col>
      <xdr:colOff>0</xdr:colOff>
      <xdr:row>38</xdr:row>
      <xdr:rowOff>76200</xdr:rowOff>
    </xdr:to>
    <xdr:sp>
      <xdr:nvSpPr>
        <xdr:cNvPr id="44" name="Line 44"/>
        <xdr:cNvSpPr>
          <a:spLocks/>
        </xdr:cNvSpPr>
      </xdr:nvSpPr>
      <xdr:spPr>
        <a:xfrm>
          <a:off x="0" y="60102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26"/>
  <sheetViews>
    <sheetView zoomScale="125" zoomScaleNormal="125" workbookViewId="0" topLeftCell="A1">
      <selection activeCell="A27" sqref="A27"/>
    </sheetView>
  </sheetViews>
  <sheetFormatPr defaultColWidth="11.421875" defaultRowHeight="12.75"/>
  <cols>
    <col min="1" max="1" width="12.00390625" style="0" customWidth="1"/>
    <col min="2" max="9" width="8.8515625" style="0" customWidth="1"/>
    <col min="10" max="10" width="19.421875" style="0" customWidth="1"/>
    <col min="11" max="16384" width="8.8515625" style="0" customWidth="1"/>
  </cols>
  <sheetData>
    <row r="1" ht="12">
      <c r="A1" s="1" t="s">
        <v>81</v>
      </c>
    </row>
    <row r="4" spans="1:8" ht="12">
      <c r="A4" s="2"/>
      <c r="B4" s="2"/>
      <c r="C4" s="3" t="s">
        <v>82</v>
      </c>
      <c r="D4" s="3"/>
      <c r="E4" s="3" t="s">
        <v>83</v>
      </c>
      <c r="F4" s="3"/>
      <c r="G4" s="2" t="s">
        <v>84</v>
      </c>
      <c r="H4" s="4"/>
    </row>
    <row r="5" spans="1:8" ht="12">
      <c r="A5" s="5"/>
      <c r="B5" s="5"/>
      <c r="C5" s="6" t="s">
        <v>85</v>
      </c>
      <c r="D5" s="6"/>
      <c r="E5" s="6" t="s">
        <v>85</v>
      </c>
      <c r="F5" s="6"/>
      <c r="G5" s="5" t="s">
        <v>85</v>
      </c>
      <c r="H5" s="7"/>
    </row>
    <row r="6" spans="1:8" ht="12">
      <c r="A6" s="8" t="s">
        <v>86</v>
      </c>
      <c r="B6" s="8" t="s">
        <v>87</v>
      </c>
      <c r="C6" s="9" t="s">
        <v>88</v>
      </c>
      <c r="D6" s="9" t="s">
        <v>89</v>
      </c>
      <c r="E6" s="9" t="s">
        <v>88</v>
      </c>
      <c r="F6" s="9" t="s">
        <v>89</v>
      </c>
      <c r="G6" s="8" t="s">
        <v>88</v>
      </c>
      <c r="H6" s="10" t="s">
        <v>89</v>
      </c>
    </row>
    <row r="7" spans="1:8" ht="12">
      <c r="A7" s="12">
        <v>1</v>
      </c>
      <c r="B7" s="12">
        <v>105</v>
      </c>
      <c r="C7" s="13"/>
      <c r="D7" s="13"/>
      <c r="E7" s="13"/>
      <c r="F7" s="13"/>
      <c r="G7" s="13"/>
      <c r="H7" s="14"/>
    </row>
    <row r="8" spans="1:8" ht="12">
      <c r="A8" s="12">
        <v>2</v>
      </c>
      <c r="B8" s="12">
        <v>150</v>
      </c>
      <c r="C8" s="13"/>
      <c r="D8" s="13"/>
      <c r="E8" s="13"/>
      <c r="F8" s="13"/>
      <c r="G8" s="13"/>
      <c r="H8" s="14"/>
    </row>
    <row r="9" spans="1:8" ht="12">
      <c r="A9" s="12">
        <v>3</v>
      </c>
      <c r="B9" s="12">
        <v>93</v>
      </c>
      <c r="C9" s="13"/>
      <c r="D9" s="13"/>
      <c r="E9" s="13"/>
      <c r="F9" s="13"/>
      <c r="G9" s="13"/>
      <c r="H9" s="14"/>
    </row>
    <row r="10" spans="1:8" ht="12">
      <c r="A10" s="12">
        <v>4</v>
      </c>
      <c r="B10" s="12">
        <v>121</v>
      </c>
      <c r="C10" s="16">
        <f aca="true" t="shared" si="0" ref="C10:C19">SUM(B7:B9)/3</f>
        <v>116</v>
      </c>
      <c r="D10" s="16">
        <f>B10-C10</f>
        <v>5</v>
      </c>
      <c r="E10" s="17"/>
      <c r="F10" s="17"/>
      <c r="G10" s="18">
        <f>(0.5*B9+0.33*B8+0.17*B7)</f>
        <v>113.85</v>
      </c>
      <c r="H10" s="12">
        <f>B10-G10</f>
        <v>7.150000000000006</v>
      </c>
    </row>
    <row r="11" spans="1:8" ht="12">
      <c r="A11" s="12">
        <v>5</v>
      </c>
      <c r="B11" s="12">
        <v>140</v>
      </c>
      <c r="C11" s="16">
        <f t="shared" si="0"/>
        <v>121.33333333333333</v>
      </c>
      <c r="D11" s="16">
        <f aca="true" t="shared" si="1" ref="D11:D18">B11-C11</f>
        <v>18.66666666666667</v>
      </c>
      <c r="E11" s="17"/>
      <c r="F11" s="17"/>
      <c r="G11" s="18">
        <f aca="true" t="shared" si="2" ref="G11:G19">(0.5*B10+0.33*B9+0.17*B8)</f>
        <v>116.69</v>
      </c>
      <c r="H11" s="12">
        <f aca="true" t="shared" si="3" ref="H11:H18">B11-G11</f>
        <v>23.310000000000002</v>
      </c>
    </row>
    <row r="12" spans="1:8" ht="12">
      <c r="A12" s="12">
        <v>6</v>
      </c>
      <c r="B12" s="12">
        <v>170</v>
      </c>
      <c r="C12" s="16">
        <f t="shared" si="0"/>
        <v>118</v>
      </c>
      <c r="D12" s="16">
        <f t="shared" si="1"/>
        <v>52</v>
      </c>
      <c r="E12" s="16">
        <f>SUM(B7:B11)/5</f>
        <v>121.8</v>
      </c>
      <c r="F12" s="16">
        <f>B12-E12</f>
        <v>48.2</v>
      </c>
      <c r="G12" s="18">
        <f t="shared" si="2"/>
        <v>125.74000000000001</v>
      </c>
      <c r="H12" s="12">
        <f t="shared" si="3"/>
        <v>44.25999999999999</v>
      </c>
    </row>
    <row r="13" spans="1:8" ht="12">
      <c r="A13" s="12">
        <v>7</v>
      </c>
      <c r="B13" s="12">
        <v>105</v>
      </c>
      <c r="C13" s="16">
        <f t="shared" si="0"/>
        <v>143.66666666666666</v>
      </c>
      <c r="D13" s="16">
        <f t="shared" si="1"/>
        <v>-38.66666666666666</v>
      </c>
      <c r="E13" s="16">
        <f aca="true" t="shared" si="4" ref="E13:E19">SUM(B8:B12)/5</f>
        <v>134.8</v>
      </c>
      <c r="F13" s="16">
        <f aca="true" t="shared" si="5" ref="F13:F18">B13-E13</f>
        <v>-29.80000000000001</v>
      </c>
      <c r="G13" s="18">
        <f t="shared" si="2"/>
        <v>151.76999999999998</v>
      </c>
      <c r="H13" s="12">
        <f t="shared" si="3"/>
        <v>-46.76999999999998</v>
      </c>
    </row>
    <row r="14" spans="1:8" ht="12">
      <c r="A14" s="12">
        <v>8</v>
      </c>
      <c r="B14" s="12">
        <v>150</v>
      </c>
      <c r="C14" s="16">
        <f t="shared" si="0"/>
        <v>138.33333333333334</v>
      </c>
      <c r="D14" s="16">
        <f t="shared" si="1"/>
        <v>11.666666666666657</v>
      </c>
      <c r="E14" s="16">
        <f t="shared" si="4"/>
        <v>125.8</v>
      </c>
      <c r="F14" s="16">
        <f t="shared" si="5"/>
        <v>24.200000000000003</v>
      </c>
      <c r="G14" s="11">
        <f t="shared" si="2"/>
        <v>132.4</v>
      </c>
      <c r="H14" s="12">
        <f t="shared" si="3"/>
        <v>17.599999999999994</v>
      </c>
    </row>
    <row r="15" spans="1:8" ht="12">
      <c r="A15" s="12">
        <v>9</v>
      </c>
      <c r="B15" s="12">
        <v>150</v>
      </c>
      <c r="C15" s="16">
        <f t="shared" si="0"/>
        <v>141.66666666666666</v>
      </c>
      <c r="D15" s="16">
        <f t="shared" si="1"/>
        <v>8.333333333333343</v>
      </c>
      <c r="E15" s="16">
        <f t="shared" si="4"/>
        <v>137.2</v>
      </c>
      <c r="F15" s="16">
        <f t="shared" si="5"/>
        <v>12.800000000000011</v>
      </c>
      <c r="G15" s="18">
        <f t="shared" si="2"/>
        <v>138.55</v>
      </c>
      <c r="H15" s="12">
        <f t="shared" si="3"/>
        <v>11.449999999999989</v>
      </c>
    </row>
    <row r="16" spans="1:8" ht="12">
      <c r="A16" s="18">
        <v>10</v>
      </c>
      <c r="B16" s="18">
        <v>170</v>
      </c>
      <c r="C16" s="16">
        <f t="shared" si="0"/>
        <v>135</v>
      </c>
      <c r="D16" s="16">
        <f t="shared" si="1"/>
        <v>35</v>
      </c>
      <c r="E16" s="16">
        <f t="shared" si="4"/>
        <v>143</v>
      </c>
      <c r="F16" s="16">
        <f t="shared" si="5"/>
        <v>27</v>
      </c>
      <c r="G16" s="18">
        <f t="shared" si="2"/>
        <v>142.35</v>
      </c>
      <c r="H16" s="12">
        <f t="shared" si="3"/>
        <v>27.650000000000006</v>
      </c>
    </row>
    <row r="17" spans="1:8" ht="12">
      <c r="A17" s="18">
        <v>11</v>
      </c>
      <c r="B17" s="18">
        <v>110</v>
      </c>
      <c r="C17" s="16">
        <f t="shared" si="0"/>
        <v>156.66666666666666</v>
      </c>
      <c r="D17" s="16">
        <f t="shared" si="1"/>
        <v>-46.66666666666666</v>
      </c>
      <c r="E17" s="16">
        <f t="shared" si="4"/>
        <v>149</v>
      </c>
      <c r="F17" s="16">
        <f t="shared" si="5"/>
        <v>-39</v>
      </c>
      <c r="G17" s="11">
        <f t="shared" si="2"/>
        <v>160</v>
      </c>
      <c r="H17" s="12">
        <f t="shared" si="3"/>
        <v>-50</v>
      </c>
    </row>
    <row r="18" spans="1:8" ht="12">
      <c r="A18" s="18">
        <v>12</v>
      </c>
      <c r="B18" s="18">
        <v>130</v>
      </c>
      <c r="C18" s="16">
        <f t="shared" si="0"/>
        <v>143.33333333333334</v>
      </c>
      <c r="D18" s="16">
        <f t="shared" si="1"/>
        <v>-13.333333333333343</v>
      </c>
      <c r="E18" s="16">
        <f t="shared" si="4"/>
        <v>137</v>
      </c>
      <c r="F18" s="16">
        <f t="shared" si="5"/>
        <v>-7</v>
      </c>
      <c r="G18" s="11">
        <f t="shared" si="2"/>
        <v>136.6</v>
      </c>
      <c r="H18" s="12">
        <f t="shared" si="3"/>
        <v>-6.599999999999994</v>
      </c>
    </row>
    <row r="19" spans="1:9" ht="12">
      <c r="A19" s="54">
        <v>13</v>
      </c>
      <c r="B19" s="57"/>
      <c r="C19" s="55">
        <f t="shared" si="0"/>
        <v>136.66666666666666</v>
      </c>
      <c r="D19" s="56"/>
      <c r="E19" s="55">
        <f t="shared" si="4"/>
        <v>142</v>
      </c>
      <c r="F19" s="56"/>
      <c r="G19" s="55">
        <f t="shared" si="2"/>
        <v>130.20000000000002</v>
      </c>
      <c r="H19" s="54"/>
      <c r="I19" t="s">
        <v>6</v>
      </c>
    </row>
    <row r="22" spans="1:3" ht="12">
      <c r="A22" s="73" t="s">
        <v>90</v>
      </c>
      <c r="B22" s="74"/>
      <c r="C22" s="11">
        <f>SUM(D10:D18)</f>
        <v>32.000000000000014</v>
      </c>
    </row>
    <row r="23" ht="12">
      <c r="B23" s="15"/>
    </row>
    <row r="24" spans="1:3" ht="12">
      <c r="A24" s="73" t="s">
        <v>91</v>
      </c>
      <c r="B24" s="74"/>
      <c r="C24" s="11">
        <f>SUM(F12:F18)</f>
        <v>36.400000000000006</v>
      </c>
    </row>
    <row r="26" spans="1:3" ht="12">
      <c r="A26" s="75" t="s">
        <v>92</v>
      </c>
      <c r="B26" s="76"/>
      <c r="C26" s="11">
        <f>SUM(H10:H18)</f>
        <v>28.05000000000001</v>
      </c>
    </row>
  </sheetData>
  <mergeCells count="3">
    <mergeCell ref="A22:B22"/>
    <mergeCell ref="A24:B24"/>
    <mergeCell ref="A26:B26"/>
  </mergeCells>
  <printOptions/>
  <pageMargins left="0.75" right="0.75" top="1" bottom="1" header="0.5" footer="0.5"/>
  <pageSetup horizontalDpi="1200" verticalDpi="1200" orientation="portrait"/>
</worksheet>
</file>

<file path=xl/worksheets/sheet2.xml><?xml version="1.0" encoding="utf-8"?>
<worksheet xmlns="http://schemas.openxmlformats.org/spreadsheetml/2006/main" xmlns:r="http://schemas.openxmlformats.org/officeDocument/2006/relationships">
  <dimension ref="A1:O40"/>
  <sheetViews>
    <sheetView tabSelected="1" workbookViewId="0" topLeftCell="A1">
      <pane xSplit="2" ySplit="1" topLeftCell="C7" activePane="bottomRight" state="frozen"/>
      <selection pane="topLeft" activeCell="A1" sqref="A1"/>
      <selection pane="topRight" activeCell="C1" sqref="C1"/>
      <selection pane="bottomLeft" activeCell="A2" sqref="A2"/>
      <selection pane="bottomRight" activeCell="H44" sqref="H44"/>
    </sheetView>
  </sheetViews>
  <sheetFormatPr defaultColWidth="11.421875" defaultRowHeight="12.75"/>
  <cols>
    <col min="1" max="1" width="11.140625" style="0" customWidth="1"/>
    <col min="2" max="2" width="10.140625" style="0" customWidth="1"/>
    <col min="3" max="3" width="14.7109375" style="0" customWidth="1"/>
    <col min="4" max="5" width="8.8515625" style="0" customWidth="1"/>
    <col min="6" max="6" width="10.7109375" style="0" customWidth="1"/>
    <col min="7" max="7" width="8.8515625" style="0" customWidth="1"/>
    <col min="8" max="8" width="8.7109375" style="0" customWidth="1"/>
    <col min="9" max="9" width="8.8515625" style="0" customWidth="1"/>
    <col min="10" max="10" width="6.421875" style="0" customWidth="1"/>
    <col min="11" max="11" width="8.28125" style="0" customWidth="1"/>
    <col min="12" max="12" width="8.8515625" style="0" customWidth="1"/>
    <col min="13" max="13" width="2.00390625" style="0" customWidth="1"/>
    <col min="14" max="14" width="5.8515625" style="0" customWidth="1"/>
    <col min="15" max="15" width="17.7109375" style="0" customWidth="1"/>
    <col min="16" max="16" width="9.140625" style="0" customWidth="1"/>
    <col min="17" max="16384" width="8.8515625" style="0" customWidth="1"/>
  </cols>
  <sheetData>
    <row r="1" spans="1:2" ht="12">
      <c r="A1" s="79" t="s">
        <v>93</v>
      </c>
      <c r="B1" s="79"/>
    </row>
    <row r="2" spans="1:8" ht="12">
      <c r="A2" s="1"/>
      <c r="G2" s="15"/>
      <c r="H2" s="21"/>
    </row>
    <row r="3" spans="1:8" ht="12">
      <c r="A3" s="22"/>
      <c r="B3" s="23"/>
      <c r="G3" s="15"/>
      <c r="H3" s="24"/>
    </row>
    <row r="5" spans="1:12" ht="12">
      <c r="A5" s="2"/>
      <c r="B5" s="2"/>
      <c r="C5" s="2" t="s">
        <v>94</v>
      </c>
      <c r="D5" s="4"/>
      <c r="E5" s="25"/>
      <c r="F5" s="26" t="s">
        <v>95</v>
      </c>
      <c r="G5" s="2"/>
      <c r="H5" s="26" t="s">
        <v>96</v>
      </c>
      <c r="I5" s="2"/>
      <c r="K5" s="77" t="s">
        <v>105</v>
      </c>
      <c r="L5" s="78"/>
    </row>
    <row r="6" spans="1:12" ht="12">
      <c r="A6" s="5"/>
      <c r="B6" s="5"/>
      <c r="C6" s="5" t="s">
        <v>97</v>
      </c>
      <c r="D6" s="7"/>
      <c r="E6" s="27"/>
      <c r="F6" s="28" t="s">
        <v>97</v>
      </c>
      <c r="G6" s="5"/>
      <c r="H6" s="28" t="s">
        <v>98</v>
      </c>
      <c r="I6" s="5"/>
      <c r="K6" s="19" t="s">
        <v>106</v>
      </c>
      <c r="L6" s="12">
        <f>INTERCEPT(B8:B17,A8:A17)</f>
        <v>63.54000000000001</v>
      </c>
    </row>
    <row r="7" spans="1:12" ht="12">
      <c r="A7" s="8" t="s">
        <v>99</v>
      </c>
      <c r="B7" s="8" t="s">
        <v>100</v>
      </c>
      <c r="C7" s="8" t="s">
        <v>101</v>
      </c>
      <c r="D7" s="10" t="s">
        <v>89</v>
      </c>
      <c r="E7" s="29" t="s">
        <v>98</v>
      </c>
      <c r="F7" s="29" t="s">
        <v>101</v>
      </c>
      <c r="G7" s="10" t="s">
        <v>89</v>
      </c>
      <c r="H7" s="29" t="s">
        <v>102</v>
      </c>
      <c r="I7" s="10" t="s">
        <v>89</v>
      </c>
      <c r="K7" s="19" t="s">
        <v>107</v>
      </c>
      <c r="L7" s="36">
        <f>SLOPE(B8:B17,A8:A17)</f>
        <v>0.6072727272727267</v>
      </c>
    </row>
    <row r="8" spans="1:12" ht="12">
      <c r="A8" s="12">
        <v>1</v>
      </c>
      <c r="B8" s="16">
        <v>62.7</v>
      </c>
      <c r="C8" s="11">
        <v>62.7</v>
      </c>
      <c r="D8" s="18"/>
      <c r="E8" s="18"/>
      <c r="F8" s="18"/>
      <c r="G8" s="18"/>
      <c r="H8" s="11">
        <f>63.54+0.607*A8</f>
        <v>64.147</v>
      </c>
      <c r="I8" s="18">
        <f>ABS(B8-H8)</f>
        <v>1.4470000000000027</v>
      </c>
      <c r="K8" s="22"/>
      <c r="L8" s="30"/>
    </row>
    <row r="9" spans="1:15" ht="12">
      <c r="A9" s="12">
        <v>2</v>
      </c>
      <c r="B9" s="16">
        <v>63.9</v>
      </c>
      <c r="C9" s="11">
        <f>0.4*B8+(1-0.4)*C8</f>
        <v>62.7</v>
      </c>
      <c r="D9" s="11">
        <f aca="true" t="shared" si="0" ref="D9:D17">ABS(B9-C9)</f>
        <v>1.1999999999999957</v>
      </c>
      <c r="E9" s="11">
        <v>0</v>
      </c>
      <c r="F9" s="11">
        <v>62.7</v>
      </c>
      <c r="G9" s="11">
        <f>ABS(B9-F9)</f>
        <v>1.1999999999999957</v>
      </c>
      <c r="H9" s="11">
        <f aca="true" t="shared" si="1" ref="H9:H18">63.54+0.607*A9</f>
        <v>64.754</v>
      </c>
      <c r="I9" s="18">
        <f aca="true" t="shared" si="2" ref="I9:I18">ABS(B9-H9)</f>
        <v>0.8540000000000063</v>
      </c>
      <c r="K9" s="58" t="s">
        <v>7</v>
      </c>
      <c r="L9" s="59">
        <f>L6</f>
        <v>63.54000000000001</v>
      </c>
      <c r="M9" s="59" t="s">
        <v>8</v>
      </c>
      <c r="N9" s="60">
        <f>L7</f>
        <v>0.6072727272727267</v>
      </c>
      <c r="O9" s="59" t="s">
        <v>9</v>
      </c>
    </row>
    <row r="10" spans="1:12" ht="12">
      <c r="A10" s="12">
        <v>3</v>
      </c>
      <c r="B10" s="16">
        <v>68</v>
      </c>
      <c r="C10" s="11">
        <f aca="true" t="shared" si="3" ref="C10:C18">0.4*B9+(1-0.4)*C9</f>
        <v>63.18</v>
      </c>
      <c r="D10" s="11">
        <f t="shared" si="0"/>
        <v>4.82</v>
      </c>
      <c r="E10" s="11">
        <f>0.3*(C10-C9)+(1-0.3)*E9</f>
        <v>0.14399999999999905</v>
      </c>
      <c r="F10" s="11">
        <f>C10+E10</f>
        <v>63.324</v>
      </c>
      <c r="G10" s="11">
        <f aca="true" t="shared" si="4" ref="G10:G18">ABS(B10-F10)</f>
        <v>4.676000000000002</v>
      </c>
      <c r="H10" s="11">
        <f t="shared" si="1"/>
        <v>65.361</v>
      </c>
      <c r="I10" s="18">
        <f t="shared" si="2"/>
        <v>2.638999999999996</v>
      </c>
      <c r="K10" s="30"/>
      <c r="L10" s="30"/>
    </row>
    <row r="11" spans="1:9" ht="12">
      <c r="A11" s="12">
        <v>4</v>
      </c>
      <c r="B11" s="16">
        <v>66.4</v>
      </c>
      <c r="C11" s="11">
        <f t="shared" si="3"/>
        <v>65.108</v>
      </c>
      <c r="D11" s="11">
        <f t="shared" si="0"/>
        <v>1.2920000000000016</v>
      </c>
      <c r="E11" s="11">
        <f aca="true" t="shared" si="5" ref="E11:E18">0.3*(C11-C10)+(1-0.3)*E10</f>
        <v>0.6792000000000006</v>
      </c>
      <c r="F11" s="11">
        <f aca="true" t="shared" si="6" ref="F11:F18">C11+E11</f>
        <v>65.7872</v>
      </c>
      <c r="G11" s="11">
        <f t="shared" si="4"/>
        <v>0.6128000000000071</v>
      </c>
      <c r="H11" s="11">
        <f t="shared" si="1"/>
        <v>65.968</v>
      </c>
      <c r="I11" s="18">
        <f t="shared" si="2"/>
        <v>0.43200000000000216</v>
      </c>
    </row>
    <row r="12" spans="1:9" ht="12">
      <c r="A12" s="12">
        <v>5</v>
      </c>
      <c r="B12" s="16">
        <v>67.2</v>
      </c>
      <c r="C12" s="11">
        <f t="shared" si="3"/>
        <v>65.6248</v>
      </c>
      <c r="D12" s="11">
        <f t="shared" si="0"/>
        <v>1.5752000000000095</v>
      </c>
      <c r="E12" s="11">
        <f t="shared" si="5"/>
        <v>0.6304799999999972</v>
      </c>
      <c r="F12" s="11">
        <f t="shared" si="6"/>
        <v>66.25527999999998</v>
      </c>
      <c r="G12" s="11">
        <f t="shared" si="4"/>
        <v>0.944720000000018</v>
      </c>
      <c r="H12" s="11">
        <f t="shared" si="1"/>
        <v>66.575</v>
      </c>
      <c r="I12" s="18">
        <f t="shared" si="2"/>
        <v>0.625</v>
      </c>
    </row>
    <row r="13" spans="1:9" ht="12">
      <c r="A13" s="12">
        <v>6</v>
      </c>
      <c r="B13" s="16">
        <v>65.8</v>
      </c>
      <c r="C13" s="11">
        <f t="shared" si="3"/>
        <v>66.25488</v>
      </c>
      <c r="D13" s="11">
        <f t="shared" si="0"/>
        <v>0.45488000000000284</v>
      </c>
      <c r="E13" s="11">
        <f t="shared" si="5"/>
        <v>0.6303599999999999</v>
      </c>
      <c r="F13" s="11">
        <f t="shared" si="6"/>
        <v>66.88524</v>
      </c>
      <c r="G13" s="11">
        <f t="shared" si="4"/>
        <v>1.0852399999999989</v>
      </c>
      <c r="H13" s="11">
        <f t="shared" si="1"/>
        <v>67.182</v>
      </c>
      <c r="I13" s="18">
        <f t="shared" si="2"/>
        <v>1.382000000000005</v>
      </c>
    </row>
    <row r="14" spans="1:9" ht="12">
      <c r="A14" s="12">
        <v>7</v>
      </c>
      <c r="B14" s="16">
        <v>68.2</v>
      </c>
      <c r="C14" s="11">
        <f t="shared" si="3"/>
        <v>66.07292799999999</v>
      </c>
      <c r="D14" s="11">
        <f t="shared" si="0"/>
        <v>2.1270720000000125</v>
      </c>
      <c r="E14" s="11">
        <f t="shared" si="5"/>
        <v>0.386666399999997</v>
      </c>
      <c r="F14" s="11">
        <f t="shared" si="6"/>
        <v>66.45959439999999</v>
      </c>
      <c r="G14" s="11">
        <f t="shared" si="4"/>
        <v>1.7404056000000168</v>
      </c>
      <c r="H14" s="11">
        <f t="shared" si="1"/>
        <v>67.789</v>
      </c>
      <c r="I14" s="18">
        <f t="shared" si="2"/>
        <v>0.41100000000000136</v>
      </c>
    </row>
    <row r="15" spans="1:9" ht="12">
      <c r="A15" s="12">
        <v>8</v>
      </c>
      <c r="B15" s="16">
        <v>69.3</v>
      </c>
      <c r="C15" s="11">
        <f t="shared" si="3"/>
        <v>66.92375679999999</v>
      </c>
      <c r="D15" s="11">
        <f t="shared" si="0"/>
        <v>2.3762432000000047</v>
      </c>
      <c r="E15" s="11">
        <f t="shared" si="5"/>
        <v>0.5259151199999985</v>
      </c>
      <c r="F15" s="11">
        <f t="shared" si="6"/>
        <v>67.44967191999999</v>
      </c>
      <c r="G15" s="11">
        <f t="shared" si="4"/>
        <v>1.8503280800000113</v>
      </c>
      <c r="H15" s="11">
        <f t="shared" si="1"/>
        <v>68.396</v>
      </c>
      <c r="I15" s="18">
        <f t="shared" si="2"/>
        <v>0.9039999999999964</v>
      </c>
    </row>
    <row r="16" spans="1:9" ht="12">
      <c r="A16" s="12">
        <v>9</v>
      </c>
      <c r="B16" s="16">
        <v>67.2</v>
      </c>
      <c r="C16" s="11">
        <f t="shared" si="3"/>
        <v>67.87425407999999</v>
      </c>
      <c r="D16" s="16">
        <f t="shared" si="0"/>
        <v>0.674254079999983</v>
      </c>
      <c r="E16" s="11">
        <f t="shared" si="5"/>
        <v>0.6532897679999969</v>
      </c>
      <c r="F16" s="11">
        <f t="shared" si="6"/>
        <v>68.52754384799998</v>
      </c>
      <c r="G16" s="11">
        <f t="shared" si="4"/>
        <v>1.3275438479999764</v>
      </c>
      <c r="H16" s="11">
        <f t="shared" si="1"/>
        <v>69.003</v>
      </c>
      <c r="I16" s="18">
        <f t="shared" si="2"/>
        <v>1.8029999999999973</v>
      </c>
    </row>
    <row r="17" spans="1:9" ht="12">
      <c r="A17" s="18">
        <v>10</v>
      </c>
      <c r="B17" s="11">
        <v>70.1</v>
      </c>
      <c r="C17" s="11">
        <f t="shared" si="3"/>
        <v>67.60455244799999</v>
      </c>
      <c r="D17" s="16">
        <f t="shared" si="0"/>
        <v>2.4954475520000017</v>
      </c>
      <c r="E17" s="11">
        <f t="shared" si="5"/>
        <v>0.3763923479999999</v>
      </c>
      <c r="F17" s="11">
        <f t="shared" si="6"/>
        <v>67.98094479599999</v>
      </c>
      <c r="G17" s="11">
        <f t="shared" si="4"/>
        <v>2.1190552040000057</v>
      </c>
      <c r="H17" s="11">
        <f t="shared" si="1"/>
        <v>69.61</v>
      </c>
      <c r="I17" s="18">
        <f t="shared" si="2"/>
        <v>0.4899999999999949</v>
      </c>
    </row>
    <row r="18" spans="1:9" ht="12">
      <c r="A18" s="18">
        <v>11</v>
      </c>
      <c r="B18" s="20"/>
      <c r="C18" s="11">
        <f t="shared" si="3"/>
        <v>68.60273146879999</v>
      </c>
      <c r="D18" s="20"/>
      <c r="E18" s="11">
        <f t="shared" si="5"/>
        <v>0.5629283498399984</v>
      </c>
      <c r="F18" s="11">
        <f t="shared" si="6"/>
        <v>69.16565981863998</v>
      </c>
      <c r="G18" s="11">
        <f t="shared" si="4"/>
        <v>69.16565981863998</v>
      </c>
      <c r="H18" s="11">
        <f t="shared" si="1"/>
        <v>70.217</v>
      </c>
      <c r="I18" s="18">
        <f t="shared" si="2"/>
        <v>70.217</v>
      </c>
    </row>
    <row r="19" spans="1:9" ht="12">
      <c r="A19" s="31"/>
      <c r="B19" s="30"/>
      <c r="C19" s="32" t="s">
        <v>103</v>
      </c>
      <c r="D19" s="11">
        <f>SUM(D9:D17)/9</f>
        <v>1.890566314666668</v>
      </c>
      <c r="E19" s="33"/>
      <c r="F19" s="32" t="s">
        <v>103</v>
      </c>
      <c r="G19" s="11">
        <f>SUM(G9:G17)/9</f>
        <v>1.7284547480000034</v>
      </c>
      <c r="H19" s="34" t="s">
        <v>103</v>
      </c>
      <c r="I19" s="11">
        <f>SUM(I8:I17)/10</f>
        <v>1.0987000000000002</v>
      </c>
    </row>
    <row r="20" spans="1:9" ht="12">
      <c r="A20" s="31"/>
      <c r="B20" s="30"/>
      <c r="C20" s="32" t="s">
        <v>104</v>
      </c>
      <c r="D20" s="16">
        <f>SUM(B9:B17)-SUM(C9:C17)</f>
        <v>14.756828672000097</v>
      </c>
      <c r="E20" s="33"/>
      <c r="F20" s="32" t="s">
        <v>104</v>
      </c>
      <c r="G20" s="11">
        <f>SUM(B9:B17)-SUM(F9:F17)</f>
        <v>10.730525036000131</v>
      </c>
      <c r="H20" s="33"/>
      <c r="I20" s="31"/>
    </row>
    <row r="21" spans="1:12" ht="12">
      <c r="A21" s="31"/>
      <c r="B21" s="30"/>
      <c r="C21" s="33"/>
      <c r="D21" s="30"/>
      <c r="E21" s="33"/>
      <c r="F21" s="33"/>
      <c r="G21" s="33"/>
      <c r="H21" s="80" t="s">
        <v>10</v>
      </c>
      <c r="I21" s="80"/>
      <c r="J21" s="80"/>
      <c r="K21" s="80"/>
      <c r="L21" s="80"/>
    </row>
    <row r="22" spans="8:12" ht="12">
      <c r="H22" s="80"/>
      <c r="I22" s="80"/>
      <c r="J22" s="80"/>
      <c r="K22" s="80"/>
      <c r="L22" s="80"/>
    </row>
    <row r="23" spans="8:12" ht="12">
      <c r="H23" s="80"/>
      <c r="I23" s="80"/>
      <c r="J23" s="80"/>
      <c r="K23" s="80"/>
      <c r="L23" s="80"/>
    </row>
    <row r="24" spans="1:2" ht="12">
      <c r="A24" s="30"/>
      <c r="B24" s="30"/>
    </row>
    <row r="25" spans="1:14" ht="12">
      <c r="A25" s="37"/>
      <c r="B25" s="37"/>
      <c r="G25" s="81" t="s">
        <v>59</v>
      </c>
      <c r="H25" s="82"/>
      <c r="I25" s="82"/>
      <c r="J25" s="82"/>
      <c r="K25" s="82"/>
      <c r="L25" s="82"/>
      <c r="M25" s="82"/>
      <c r="N25" s="82"/>
    </row>
    <row r="26" spans="1:14" ht="12" customHeight="1">
      <c r="A26" s="38"/>
      <c r="B26" s="38"/>
      <c r="G26" s="82"/>
      <c r="H26" s="82"/>
      <c r="I26" s="82"/>
      <c r="J26" s="82"/>
      <c r="K26" s="82"/>
      <c r="L26" s="82"/>
      <c r="M26" s="82"/>
      <c r="N26" s="82"/>
    </row>
    <row r="27" spans="1:14" ht="12">
      <c r="A27" s="38"/>
      <c r="B27" s="38"/>
      <c r="G27" s="82"/>
      <c r="H27" s="82"/>
      <c r="I27" s="82"/>
      <c r="J27" s="82"/>
      <c r="K27" s="82"/>
      <c r="L27" s="82"/>
      <c r="M27" s="82"/>
      <c r="N27" s="82"/>
    </row>
    <row r="28" spans="1:14" ht="12">
      <c r="A28" s="38"/>
      <c r="B28" s="38"/>
      <c r="G28" s="82"/>
      <c r="H28" s="82"/>
      <c r="I28" s="82"/>
      <c r="J28" s="82"/>
      <c r="K28" s="82"/>
      <c r="L28" s="82"/>
      <c r="M28" s="82"/>
      <c r="N28" s="82"/>
    </row>
    <row r="29" spans="1:14" ht="12">
      <c r="A29" s="38"/>
      <c r="B29" s="38"/>
      <c r="G29" s="82"/>
      <c r="H29" s="82"/>
      <c r="I29" s="82"/>
      <c r="J29" s="82"/>
      <c r="K29" s="82"/>
      <c r="L29" s="82"/>
      <c r="M29" s="82"/>
      <c r="N29" s="82"/>
    </row>
    <row r="30" spans="1:14" ht="12">
      <c r="A30" s="38"/>
      <c r="B30" s="38"/>
      <c r="G30" s="82"/>
      <c r="H30" s="82"/>
      <c r="I30" s="82"/>
      <c r="J30" s="82"/>
      <c r="K30" s="82"/>
      <c r="L30" s="82"/>
      <c r="M30" s="82"/>
      <c r="N30" s="82"/>
    </row>
    <row r="31" spans="1:14" ht="12">
      <c r="A31" s="30"/>
      <c r="B31" s="30"/>
      <c r="C31" s="30"/>
      <c r="D31" s="30"/>
      <c r="E31" s="30"/>
      <c r="F31" s="30"/>
      <c r="G31" s="82"/>
      <c r="H31" s="82"/>
      <c r="I31" s="82"/>
      <c r="J31" s="82"/>
      <c r="K31" s="82"/>
      <c r="L31" s="82"/>
      <c r="M31" s="82"/>
      <c r="N31" s="82"/>
    </row>
    <row r="32" spans="1:14" ht="12">
      <c r="A32" s="30"/>
      <c r="B32" s="30"/>
      <c r="C32" s="30"/>
      <c r="D32" s="30"/>
      <c r="E32" s="30"/>
      <c r="F32" s="30"/>
      <c r="G32" s="82"/>
      <c r="H32" s="82"/>
      <c r="I32" s="82"/>
      <c r="J32" s="82"/>
      <c r="K32" s="82"/>
      <c r="L32" s="82"/>
      <c r="M32" s="82"/>
      <c r="N32" s="82"/>
    </row>
    <row r="33" spans="1:14" ht="12">
      <c r="A33" s="39"/>
      <c r="B33" s="39"/>
      <c r="C33" s="39"/>
      <c r="D33" s="39"/>
      <c r="E33" s="39"/>
      <c r="F33" s="39"/>
      <c r="G33" s="82"/>
      <c r="H33" s="82"/>
      <c r="I33" s="82"/>
      <c r="J33" s="82"/>
      <c r="K33" s="82"/>
      <c r="L33" s="82"/>
      <c r="M33" s="82"/>
      <c r="N33" s="82"/>
    </row>
    <row r="34" spans="1:14" ht="12">
      <c r="A34" s="38"/>
      <c r="B34" s="38"/>
      <c r="C34" s="38"/>
      <c r="D34" s="38"/>
      <c r="E34" s="38"/>
      <c r="F34" s="38"/>
      <c r="G34" s="82"/>
      <c r="H34" s="82"/>
      <c r="I34" s="82"/>
      <c r="J34" s="82"/>
      <c r="K34" s="82"/>
      <c r="L34" s="82"/>
      <c r="M34" s="82"/>
      <c r="N34" s="82"/>
    </row>
    <row r="35" spans="1:14" ht="12">
      <c r="A35" s="38"/>
      <c r="B35" s="38"/>
      <c r="C35" s="38"/>
      <c r="D35" s="38"/>
      <c r="E35" s="38"/>
      <c r="F35" s="38"/>
      <c r="G35" s="82"/>
      <c r="H35" s="82"/>
      <c r="I35" s="82"/>
      <c r="J35" s="82"/>
      <c r="K35" s="82"/>
      <c r="L35" s="82"/>
      <c r="M35" s="82"/>
      <c r="N35" s="82"/>
    </row>
    <row r="36" spans="1:14" ht="12">
      <c r="A36" s="38"/>
      <c r="B36" s="38"/>
      <c r="C36" s="38"/>
      <c r="D36" s="38"/>
      <c r="E36" s="38"/>
      <c r="F36" s="38"/>
      <c r="G36" s="82"/>
      <c r="H36" s="82"/>
      <c r="I36" s="82"/>
      <c r="J36" s="82"/>
      <c r="K36" s="82"/>
      <c r="L36" s="82"/>
      <c r="M36" s="82"/>
      <c r="N36" s="82"/>
    </row>
    <row r="37" spans="1:14" ht="12">
      <c r="A37" s="30"/>
      <c r="B37" s="30"/>
      <c r="C37" s="30"/>
      <c r="D37" s="30"/>
      <c r="E37" s="30"/>
      <c r="F37" s="30"/>
      <c r="G37" s="82"/>
      <c r="H37" s="82"/>
      <c r="I37" s="82"/>
      <c r="J37" s="82"/>
      <c r="K37" s="82"/>
      <c r="L37" s="82"/>
      <c r="M37" s="82"/>
      <c r="N37" s="82"/>
    </row>
    <row r="38" spans="1:14" ht="12">
      <c r="A38" s="39"/>
      <c r="B38" s="39"/>
      <c r="C38" s="39"/>
      <c r="D38" s="39"/>
      <c r="E38" s="39"/>
      <c r="F38" s="39"/>
      <c r="G38" s="82"/>
      <c r="H38" s="82"/>
      <c r="I38" s="82"/>
      <c r="J38" s="82"/>
      <c r="K38" s="82"/>
      <c r="L38" s="82"/>
      <c r="M38" s="82"/>
      <c r="N38" s="82"/>
    </row>
    <row r="39" spans="1:14" ht="12">
      <c r="A39" s="38"/>
      <c r="B39" s="38"/>
      <c r="C39" s="38"/>
      <c r="D39" s="38"/>
      <c r="E39" s="38"/>
      <c r="F39" s="38"/>
      <c r="G39" s="82"/>
      <c r="H39" s="82"/>
      <c r="I39" s="82"/>
      <c r="J39" s="82"/>
      <c r="K39" s="82"/>
      <c r="L39" s="82"/>
      <c r="M39" s="82"/>
      <c r="N39" s="82"/>
    </row>
    <row r="40" spans="1:9" ht="12">
      <c r="A40" s="38"/>
      <c r="B40" s="38"/>
      <c r="C40" s="38"/>
      <c r="D40" s="38"/>
      <c r="E40" s="38"/>
      <c r="F40" s="38"/>
      <c r="G40" s="38"/>
      <c r="H40" s="38"/>
      <c r="I40" s="38"/>
    </row>
  </sheetData>
  <mergeCells count="4">
    <mergeCell ref="K5:L5"/>
    <mergeCell ref="A1:B1"/>
    <mergeCell ref="H21:L23"/>
    <mergeCell ref="G25:N3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24"/>
  <sheetViews>
    <sheetView zoomScale="125" zoomScaleNormal="125" workbookViewId="0" topLeftCell="A1">
      <selection activeCell="I34" sqref="I34"/>
    </sheetView>
  </sheetViews>
  <sheetFormatPr defaultColWidth="11.421875" defaultRowHeight="12.75"/>
  <cols>
    <col min="1" max="1" width="15.7109375" style="0" customWidth="1"/>
    <col min="2" max="2" width="15.28125" style="0" customWidth="1"/>
    <col min="3" max="3" width="13.28125" style="0" customWidth="1"/>
    <col min="4" max="4" width="16.28125" style="0" customWidth="1"/>
    <col min="5" max="5" width="13.140625" style="0" customWidth="1"/>
    <col min="6" max="6" width="8.8515625" style="0" customWidth="1"/>
    <col min="7" max="7" width="6.00390625" style="0" customWidth="1"/>
    <col min="8" max="16384" width="8.8515625" style="0" customWidth="1"/>
  </cols>
  <sheetData>
    <row r="1" ht="12">
      <c r="A1" s="1" t="s">
        <v>5</v>
      </c>
    </row>
    <row r="2" spans="1:6" ht="12">
      <c r="A2" s="40"/>
      <c r="B2" s="41"/>
      <c r="C2" s="41"/>
      <c r="D2" s="41"/>
      <c r="E2" s="41"/>
      <c r="F2" s="41"/>
    </row>
    <row r="3" spans="2:9" ht="12">
      <c r="B3" s="42" t="s">
        <v>108</v>
      </c>
      <c r="C3" s="43"/>
      <c r="D3" s="43"/>
      <c r="E3" s="44"/>
      <c r="F3" s="45"/>
      <c r="H3" s="2"/>
      <c r="I3" s="2"/>
    </row>
    <row r="4" spans="1:9" ht="12">
      <c r="A4" s="9" t="s">
        <v>109</v>
      </c>
      <c r="B4" s="46" t="s">
        <v>110</v>
      </c>
      <c r="C4" s="46" t="s">
        <v>0</v>
      </c>
      <c r="D4" s="46" t="s">
        <v>1</v>
      </c>
      <c r="E4" s="46" t="s">
        <v>2</v>
      </c>
      <c r="F4" s="8" t="s">
        <v>3</v>
      </c>
      <c r="H4" s="8" t="s">
        <v>109</v>
      </c>
      <c r="I4" s="8" t="s">
        <v>4</v>
      </c>
    </row>
    <row r="5" spans="1:9" ht="12">
      <c r="A5" s="12">
        <v>200</v>
      </c>
      <c r="B5" s="90">
        <v>42.7</v>
      </c>
      <c r="C5" s="91">
        <v>36.9</v>
      </c>
      <c r="D5" s="91">
        <v>51.3</v>
      </c>
      <c r="E5" s="91">
        <v>62.9</v>
      </c>
      <c r="F5" s="90">
        <f>SUM(B5:E5)</f>
        <v>193.79999999999998</v>
      </c>
      <c r="H5" s="12">
        <v>1</v>
      </c>
      <c r="I5" s="90">
        <f>F5</f>
        <v>193.79999999999998</v>
      </c>
    </row>
    <row r="6" spans="1:9" ht="12">
      <c r="A6" s="12">
        <v>2001</v>
      </c>
      <c r="B6" s="91">
        <v>44.3</v>
      </c>
      <c r="C6" s="91">
        <v>42.7</v>
      </c>
      <c r="D6" s="91">
        <v>55.6</v>
      </c>
      <c r="E6" s="91">
        <v>64.8</v>
      </c>
      <c r="F6" s="90">
        <f>SUM(B6:E6)</f>
        <v>207.39999999999998</v>
      </c>
      <c r="H6" s="12">
        <v>2</v>
      </c>
      <c r="I6" s="90">
        <f>F6</f>
        <v>207.39999999999998</v>
      </c>
    </row>
    <row r="7" spans="1:9" ht="12">
      <c r="A7" s="12">
        <v>2002</v>
      </c>
      <c r="B7" s="91">
        <v>45.7</v>
      </c>
      <c r="C7" s="91">
        <v>34.8</v>
      </c>
      <c r="D7" s="91">
        <v>49.3</v>
      </c>
      <c r="E7" s="91">
        <v>71.2</v>
      </c>
      <c r="F7" s="90">
        <f>SUM(B7:E7)</f>
        <v>201</v>
      </c>
      <c r="H7" s="12">
        <v>3</v>
      </c>
      <c r="I7" s="90">
        <f>F7</f>
        <v>201</v>
      </c>
    </row>
    <row r="8" spans="1:9" ht="12">
      <c r="A8" s="12">
        <v>2003</v>
      </c>
      <c r="B8" s="91">
        <v>40.6</v>
      </c>
      <c r="C8" s="91">
        <v>41.5</v>
      </c>
      <c r="D8" s="91">
        <v>47.3</v>
      </c>
      <c r="E8" s="91">
        <v>74.5</v>
      </c>
      <c r="F8" s="90">
        <f>SUM(B8:E8)</f>
        <v>203.89999999999998</v>
      </c>
      <c r="H8" s="12">
        <v>4</v>
      </c>
      <c r="I8" s="90">
        <f>F8</f>
        <v>203.89999999999998</v>
      </c>
    </row>
    <row r="9" spans="1:9" ht="12">
      <c r="A9" s="46" t="s">
        <v>3</v>
      </c>
      <c r="B9" s="90">
        <f>SUM(B5:B8)</f>
        <v>173.29999999999998</v>
      </c>
      <c r="C9" s="90">
        <f>SUM(C5:C8)</f>
        <v>155.89999999999998</v>
      </c>
      <c r="D9" s="90">
        <f>SUM(D5:D8)</f>
        <v>203.5</v>
      </c>
      <c r="E9" s="90">
        <f>SUM(E5:E8)</f>
        <v>273.4</v>
      </c>
      <c r="F9" s="90">
        <f>SUM(F5:F8)</f>
        <v>806.0999999999999</v>
      </c>
      <c r="H9" s="23"/>
      <c r="I9" s="47"/>
    </row>
    <row r="10" spans="8:9" ht="12">
      <c r="H10" s="23"/>
      <c r="I10" s="23"/>
    </row>
    <row r="11" spans="8:9" ht="12">
      <c r="H11" s="23"/>
      <c r="I11" s="23"/>
    </row>
    <row r="12" spans="4:9" ht="12">
      <c r="D12" s="89"/>
      <c r="E12" s="50" t="s">
        <v>11</v>
      </c>
      <c r="F12" s="92">
        <f>I13+I14*5</f>
        <v>207.5</v>
      </c>
      <c r="H12" s="48" t="s">
        <v>105</v>
      </c>
      <c r="I12" s="35"/>
    </row>
    <row r="13" spans="2:9" ht="12">
      <c r="B13" s="49"/>
      <c r="D13" s="6"/>
      <c r="H13" s="19" t="s">
        <v>23</v>
      </c>
      <c r="I13" s="90">
        <f>INTERCEPT(I5:I8,H5:H8)</f>
        <v>195.54999999999998</v>
      </c>
    </row>
    <row r="14" spans="1:9" ht="12">
      <c r="A14" s="49" t="s">
        <v>13</v>
      </c>
      <c r="D14" s="49" t="s">
        <v>12</v>
      </c>
      <c r="H14" s="19" t="s">
        <v>24</v>
      </c>
      <c r="I14" s="108">
        <f>SLOPE(I5:I8,H5:H8)</f>
        <v>2.3900000000000006</v>
      </c>
    </row>
    <row r="15" spans="1:9" ht="12">
      <c r="A15" s="83" t="s">
        <v>14</v>
      </c>
      <c r="B15" s="105">
        <f>(B9/F9)</f>
        <v>0.21498573377992805</v>
      </c>
      <c r="D15" s="86" t="s">
        <v>18</v>
      </c>
      <c r="E15" s="93">
        <f>B15*F$12</f>
        <v>44.60953975933507</v>
      </c>
      <c r="H15" s="23"/>
      <c r="I15" s="23"/>
    </row>
    <row r="16" spans="1:9" ht="12">
      <c r="A16" s="84" t="s">
        <v>15</v>
      </c>
      <c r="B16" s="106">
        <f>(C9/F9)</f>
        <v>0.1934003225406277</v>
      </c>
      <c r="D16" s="87" t="s">
        <v>19</v>
      </c>
      <c r="E16" s="94">
        <f>B16*F$12</f>
        <v>40.13056692718025</v>
      </c>
      <c r="H16" s="23"/>
      <c r="I16" s="23"/>
    </row>
    <row r="17" spans="1:9" ht="12">
      <c r="A17" s="84" t="s">
        <v>16</v>
      </c>
      <c r="B17" s="106">
        <f>(D9/F9)</f>
        <v>0.2524500682297482</v>
      </c>
      <c r="D17" s="87" t="s">
        <v>20</v>
      </c>
      <c r="E17" s="94">
        <f>B17*F$12</f>
        <v>52.38338915767275</v>
      </c>
      <c r="H17" s="31"/>
      <c r="I17" s="31"/>
    </row>
    <row r="18" spans="1:9" ht="12">
      <c r="A18" s="85" t="s">
        <v>17</v>
      </c>
      <c r="B18" s="107">
        <f>(E9/F9)</f>
        <v>0.33916387544969606</v>
      </c>
      <c r="C18" s="30"/>
      <c r="D18" s="88" t="s">
        <v>21</v>
      </c>
      <c r="E18" s="95">
        <f>B18*F$12</f>
        <v>70.37650415581193</v>
      </c>
      <c r="H18" s="31"/>
      <c r="I18" s="23"/>
    </row>
    <row r="19" spans="1:9" ht="12">
      <c r="A19" s="51"/>
      <c r="B19" s="30"/>
      <c r="C19" s="30"/>
      <c r="H19" s="31"/>
      <c r="I19" s="23"/>
    </row>
    <row r="20" spans="1:9" ht="12">
      <c r="A20" s="97" t="s">
        <v>22</v>
      </c>
      <c r="B20" s="98"/>
      <c r="C20" s="98"/>
      <c r="D20" s="98"/>
      <c r="E20" s="98"/>
      <c r="F20" s="98"/>
      <c r="G20" s="98"/>
      <c r="H20" s="98"/>
      <c r="I20" s="99"/>
    </row>
    <row r="21" spans="1:9" ht="12">
      <c r="A21" s="100"/>
      <c r="B21" s="96"/>
      <c r="C21" s="96"/>
      <c r="D21" s="96"/>
      <c r="E21" s="96"/>
      <c r="F21" s="96"/>
      <c r="G21" s="96"/>
      <c r="H21" s="96"/>
      <c r="I21" s="101"/>
    </row>
    <row r="22" spans="1:9" ht="12">
      <c r="A22" s="102"/>
      <c r="B22" s="103"/>
      <c r="C22" s="103"/>
      <c r="D22" s="103"/>
      <c r="E22" s="103"/>
      <c r="F22" s="103"/>
      <c r="G22" s="103"/>
      <c r="H22" s="103"/>
      <c r="I22" s="104"/>
    </row>
    <row r="23" spans="1:9" ht="12">
      <c r="A23" s="52"/>
      <c r="B23" s="53"/>
      <c r="C23" s="23"/>
      <c r="H23" s="22"/>
      <c r="I23" s="53"/>
    </row>
    <row r="24" spans="1:3" ht="12">
      <c r="A24" s="52"/>
      <c r="B24" s="53"/>
      <c r="C24" s="23"/>
    </row>
  </sheetData>
  <mergeCells count="1">
    <mergeCell ref="A20:I22"/>
  </mergeCells>
  <printOptions gridLines="1"/>
  <pageMargins left="0.75" right="0.75" top="1" bottom="1" header="0.5" footer="0.5"/>
  <pageSetup horizontalDpi="300" verticalDpi="300" orientation="portrait"/>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I16" sqref="I16"/>
    </sheetView>
  </sheetViews>
  <sheetFormatPr defaultColWidth="11.421875" defaultRowHeight="12.75"/>
  <cols>
    <col min="1" max="16384" width="8.8515625" style="0" customWidth="1"/>
  </cols>
  <sheetData>
    <row r="1" ht="12">
      <c r="A1" t="s">
        <v>26</v>
      </c>
    </row>
    <row r="4" spans="2:3" ht="12">
      <c r="B4">
        <v>1</v>
      </c>
      <c r="C4">
        <v>800</v>
      </c>
    </row>
    <row r="5" spans="2:3" ht="12">
      <c r="B5">
        <v>2</v>
      </c>
      <c r="C5">
        <v>725</v>
      </c>
    </row>
    <row r="6" spans="2:3" ht="12">
      <c r="B6">
        <v>3</v>
      </c>
      <c r="C6">
        <v>630</v>
      </c>
    </row>
    <row r="7" spans="2:3" ht="12">
      <c r="B7">
        <v>4</v>
      </c>
      <c r="C7">
        <v>500</v>
      </c>
    </row>
    <row r="8" spans="2:3" ht="12">
      <c r="B8">
        <v>5</v>
      </c>
      <c r="C8">
        <v>645</v>
      </c>
    </row>
    <row r="9" spans="2:6" ht="12">
      <c r="B9">
        <v>6</v>
      </c>
      <c r="C9">
        <v>690</v>
      </c>
      <c r="F9" t="s">
        <v>25</v>
      </c>
    </row>
    <row r="10" spans="2:3" ht="12">
      <c r="B10">
        <v>7</v>
      </c>
      <c r="C10">
        <v>730</v>
      </c>
    </row>
    <row r="11" spans="2:3" ht="12">
      <c r="B11">
        <v>8</v>
      </c>
      <c r="C11">
        <v>810</v>
      </c>
    </row>
    <row r="12" spans="2:3" ht="12">
      <c r="B12">
        <v>9</v>
      </c>
      <c r="C12">
        <v>1200</v>
      </c>
    </row>
    <row r="13" spans="2:3" ht="12.75" thickBot="1">
      <c r="B13">
        <v>10</v>
      </c>
      <c r="C13">
        <v>980</v>
      </c>
    </row>
    <row r="14" spans="2:4" ht="12.75" thickBot="1">
      <c r="B14">
        <v>11</v>
      </c>
      <c r="C14" s="61">
        <f>TREND(C4:C13,B4:B13,B14,TRUE)</f>
        <v>990.3333333333334</v>
      </c>
      <c r="D14" t="s">
        <v>60</v>
      </c>
    </row>
    <row r="15" spans="3:4" ht="12">
      <c r="C15">
        <f>INTERCEPT(C4:C13,B4:B13)</f>
        <v>551.6666666666667</v>
      </c>
      <c r="D15" t="s">
        <v>61</v>
      </c>
    </row>
    <row r="16" spans="3:4" ht="12.75" thickBot="1">
      <c r="C16">
        <f>SLOPE(C4:C13,B4:B13)</f>
        <v>39.878787878787875</v>
      </c>
      <c r="D16" t="s">
        <v>62</v>
      </c>
    </row>
    <row r="17" spans="3:4" ht="12.75" thickBot="1">
      <c r="C17" s="61">
        <f>C15+C16*B14</f>
        <v>990.3333333333334</v>
      </c>
      <c r="D17" t="s">
        <v>63</v>
      </c>
    </row>
  </sheetData>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M30"/>
  <sheetViews>
    <sheetView workbookViewId="0" topLeftCell="A1">
      <selection activeCell="B25" sqref="B25"/>
    </sheetView>
  </sheetViews>
  <sheetFormatPr defaultColWidth="11.421875" defaultRowHeight="12.75"/>
  <cols>
    <col min="1" max="1" width="3.28125" style="0" customWidth="1"/>
    <col min="2" max="2" width="7.28125" style="0" customWidth="1"/>
    <col min="3" max="3" width="8.8515625" style="0" customWidth="1"/>
    <col min="4" max="4" width="4.421875" style="0" customWidth="1"/>
    <col min="5" max="7" width="8.8515625" style="0" customWidth="1"/>
    <col min="8" max="8" width="3.140625" style="0" customWidth="1"/>
    <col min="9" max="16384" width="8.8515625" style="0" customWidth="1"/>
  </cols>
  <sheetData>
    <row r="1" ht="12">
      <c r="A1" t="s">
        <v>27</v>
      </c>
    </row>
    <row r="4" spans="10:13" ht="12">
      <c r="J4" t="s">
        <v>64</v>
      </c>
      <c r="K4" t="s">
        <v>65</v>
      </c>
      <c r="L4" t="s">
        <v>66</v>
      </c>
      <c r="M4" t="s">
        <v>67</v>
      </c>
    </row>
    <row r="6" spans="12:13" ht="12">
      <c r="L6">
        <v>0.3</v>
      </c>
      <c r="M6">
        <v>600</v>
      </c>
    </row>
    <row r="7" spans="10:13" ht="12">
      <c r="J7" s="62">
        <f>SUMPRODUCT(L6:L8,M6:M8)</f>
        <v>350</v>
      </c>
      <c r="K7" t="s">
        <v>68</v>
      </c>
      <c r="L7">
        <v>0.6</v>
      </c>
      <c r="M7">
        <v>300</v>
      </c>
    </row>
    <row r="8" spans="12:13" ht="12">
      <c r="L8">
        <v>0.1</v>
      </c>
      <c r="M8">
        <v>-100</v>
      </c>
    </row>
    <row r="10" spans="12:13" ht="12.75" thickBot="1">
      <c r="L10">
        <v>0.5</v>
      </c>
      <c r="M10">
        <v>300</v>
      </c>
    </row>
    <row r="11" spans="6:13" ht="12.75" thickBot="1">
      <c r="F11">
        <v>0.6</v>
      </c>
      <c r="H11" s="61">
        <v>4</v>
      </c>
      <c r="I11">
        <f>MAX(J7,J11,J15)</f>
        <v>350</v>
      </c>
      <c r="J11" s="62">
        <f>SUMPRODUCT(L10:L12,M10:M12)</f>
        <v>202</v>
      </c>
      <c r="K11" t="s">
        <v>69</v>
      </c>
      <c r="L11">
        <v>0.3</v>
      </c>
      <c r="M11">
        <v>200</v>
      </c>
    </row>
    <row r="12" spans="6:13" ht="12">
      <c r="F12" t="s">
        <v>70</v>
      </c>
      <c r="L12">
        <v>0.2</v>
      </c>
      <c r="M12">
        <v>-40</v>
      </c>
    </row>
    <row r="13" ht="12">
      <c r="C13">
        <f>F11*I11+F19*I19-2</f>
        <v>208</v>
      </c>
    </row>
    <row r="14" spans="3:4" ht="12">
      <c r="C14">
        <v>-110</v>
      </c>
      <c r="D14" t="s">
        <v>73</v>
      </c>
    </row>
    <row r="15" spans="3:13" ht="12">
      <c r="C15" s="62">
        <f>SUM(C13:C14)</f>
        <v>98</v>
      </c>
      <c r="D15">
        <v>2</v>
      </c>
      <c r="E15" t="s">
        <v>71</v>
      </c>
      <c r="J15" s="62">
        <f>M15</f>
        <v>250</v>
      </c>
      <c r="K15" t="s">
        <v>72</v>
      </c>
      <c r="L15">
        <v>1</v>
      </c>
      <c r="M15">
        <v>250</v>
      </c>
    </row>
    <row r="18" ht="12.75" thickBot="1"/>
    <row r="19" spans="6:9" ht="12.75" thickBot="1">
      <c r="F19">
        <v>0.4</v>
      </c>
      <c r="H19" s="61">
        <v>5</v>
      </c>
      <c r="I19">
        <v>0</v>
      </c>
    </row>
    <row r="20" ht="12">
      <c r="F20" t="s">
        <v>74</v>
      </c>
    </row>
    <row r="23" ht="12.75" thickBot="1"/>
    <row r="24" spans="1:2" ht="12.75" thickBot="1">
      <c r="A24" s="61">
        <v>1</v>
      </c>
      <c r="B24" s="30">
        <f>MAX(C15,C29)</f>
        <v>98</v>
      </c>
    </row>
    <row r="29" spans="3:4" ht="12">
      <c r="C29" s="62">
        <v>30</v>
      </c>
      <c r="D29">
        <v>3</v>
      </c>
    </row>
    <row r="30" ht="12">
      <c r="D30" t="s">
        <v>75</v>
      </c>
    </row>
  </sheetData>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GV1017"/>
  <sheetViews>
    <sheetView workbookViewId="0" topLeftCell="A1">
      <selection activeCell="R47" sqref="R47"/>
    </sheetView>
  </sheetViews>
  <sheetFormatPr defaultColWidth="11.421875" defaultRowHeight="12.75"/>
  <cols>
    <col min="1" max="1" width="8.8515625" style="0" customWidth="1"/>
    <col min="2" max="2" width="2.28125" style="0" customWidth="1"/>
    <col min="3" max="3" width="3.7109375" style="0" customWidth="1"/>
    <col min="4" max="5" width="8.8515625" style="0" customWidth="1"/>
    <col min="6" max="6" width="2.28125" style="0" customWidth="1"/>
    <col min="7" max="7" width="3.7109375" style="0" customWidth="1"/>
    <col min="8" max="9" width="8.8515625" style="0" customWidth="1"/>
    <col min="10" max="10" width="2.28125" style="0" customWidth="1"/>
    <col min="11" max="11" width="3.7109375" style="0" customWidth="1"/>
    <col min="12" max="13" width="8.8515625" style="0" customWidth="1"/>
    <col min="14" max="14" width="2.28125" style="0" customWidth="1"/>
    <col min="15" max="15" width="3.7109375" style="0" customWidth="1"/>
    <col min="16" max="17" width="8.8515625" style="0" customWidth="1"/>
    <col min="18" max="18" width="3.28125" style="0" customWidth="1"/>
    <col min="19" max="16384" width="8.8515625" style="0" customWidth="1"/>
  </cols>
  <sheetData>
    <row r="1" ht="12">
      <c r="A1" s="1" t="s">
        <v>27</v>
      </c>
    </row>
    <row r="3" spans="1:8" ht="12">
      <c r="A3" s="81" t="s">
        <v>58</v>
      </c>
      <c r="B3" s="81"/>
      <c r="C3" s="81"/>
      <c r="D3" s="81"/>
      <c r="E3" s="81"/>
      <c r="F3" s="81"/>
      <c r="G3" s="81"/>
      <c r="H3" s="81"/>
    </row>
    <row r="4" spans="1:16" ht="12">
      <c r="A4" s="81"/>
      <c r="B4" s="81"/>
      <c r="C4" s="81"/>
      <c r="D4" s="81"/>
      <c r="E4" s="81"/>
      <c r="F4" s="81"/>
      <c r="G4" s="81"/>
      <c r="H4" s="81"/>
      <c r="P4" s="71">
        <v>0.3</v>
      </c>
    </row>
    <row r="5" spans="1:16" ht="12">
      <c r="A5" s="81"/>
      <c r="B5" s="81"/>
      <c r="C5" s="81"/>
      <c r="D5" s="81"/>
      <c r="E5" s="81"/>
      <c r="F5" s="81"/>
      <c r="G5" s="81"/>
      <c r="H5" s="81"/>
      <c r="P5" t="s">
        <v>54</v>
      </c>
    </row>
    <row r="6" spans="1:19" ht="12.75">
      <c r="A6" s="81"/>
      <c r="B6" s="81"/>
      <c r="C6" s="81"/>
      <c r="D6" s="81"/>
      <c r="E6" s="81"/>
      <c r="F6" s="81"/>
      <c r="G6" s="81"/>
      <c r="H6" s="81"/>
      <c r="R6">
        <v>9</v>
      </c>
      <c r="S6">
        <f>SUM(P7,L12,H24,D33)</f>
        <v>488</v>
      </c>
    </row>
    <row r="7" spans="1:17" ht="12">
      <c r="A7" s="81"/>
      <c r="B7" s="81"/>
      <c r="C7" s="81"/>
      <c r="D7" s="81"/>
      <c r="E7" s="81"/>
      <c r="F7" s="81"/>
      <c r="G7" s="81"/>
      <c r="H7" s="81"/>
      <c r="P7">
        <v>600</v>
      </c>
      <c r="Q7">
        <f>S6</f>
        <v>488</v>
      </c>
    </row>
    <row r="8" spans="1:8" ht="12">
      <c r="A8" s="81"/>
      <c r="B8" s="81"/>
      <c r="C8" s="81"/>
      <c r="D8" s="81"/>
      <c r="E8" s="81"/>
      <c r="F8" s="81"/>
      <c r="G8" s="81"/>
      <c r="H8" s="81"/>
    </row>
    <row r="9" spans="1:16" ht="12">
      <c r="A9" s="81"/>
      <c r="B9" s="81"/>
      <c r="C9" s="81"/>
      <c r="D9" s="81"/>
      <c r="E9" s="81"/>
      <c r="F9" s="81"/>
      <c r="G9" s="81"/>
      <c r="H9" s="81"/>
      <c r="P9" s="71">
        <v>0.6</v>
      </c>
    </row>
    <row r="10" spans="1:16" ht="12">
      <c r="A10" s="81"/>
      <c r="B10" s="81"/>
      <c r="C10" s="81"/>
      <c r="D10" s="81"/>
      <c r="E10" s="81"/>
      <c r="F10" s="81"/>
      <c r="G10" s="81"/>
      <c r="H10" s="81"/>
      <c r="L10" t="s">
        <v>29</v>
      </c>
      <c r="P10" t="s">
        <v>55</v>
      </c>
    </row>
    <row r="11" spans="1:19" ht="12.75">
      <c r="A11" s="81"/>
      <c r="B11" s="81"/>
      <c r="C11" s="81"/>
      <c r="D11" s="81"/>
      <c r="E11" s="81"/>
      <c r="F11" s="81"/>
      <c r="G11" s="81"/>
      <c r="H11" s="81"/>
      <c r="N11">
        <v>6</v>
      </c>
      <c r="R11">
        <v>10</v>
      </c>
      <c r="S11">
        <f>SUM(P12,L12,H24,D33)</f>
        <v>188</v>
      </c>
    </row>
    <row r="12" spans="1:17" ht="12">
      <c r="A12" s="81"/>
      <c r="B12" s="81"/>
      <c r="C12" s="81"/>
      <c r="D12" s="81"/>
      <c r="E12" s="81"/>
      <c r="F12" s="81"/>
      <c r="G12" s="81"/>
      <c r="H12" s="81"/>
      <c r="L12">
        <v>0</v>
      </c>
      <c r="M12" s="59">
        <f>IF(ABS(1-SUM(P4,P9,P14))&lt;=0.00001,SUM(P4*Q7,P9*Q12,P14*Q17),NA())</f>
        <v>238</v>
      </c>
      <c r="P12">
        <v>300</v>
      </c>
      <c r="Q12">
        <f>S11</f>
        <v>188</v>
      </c>
    </row>
    <row r="14" ht="12">
      <c r="P14" s="71">
        <v>0.1</v>
      </c>
    </row>
    <row r="15" ht="12">
      <c r="P15" t="s">
        <v>56</v>
      </c>
    </row>
    <row r="16" spans="18:19" ht="12.75">
      <c r="R16">
        <v>11</v>
      </c>
      <c r="S16">
        <f>SUM(P17,L12,H24,D33)</f>
        <v>-212</v>
      </c>
    </row>
    <row r="17" spans="16:17" ht="12">
      <c r="P17">
        <v>-100</v>
      </c>
      <c r="Q17">
        <f>S16</f>
        <v>-212</v>
      </c>
    </row>
    <row r="19" ht="12">
      <c r="P19" s="71">
        <v>0.5</v>
      </c>
    </row>
    <row r="20" ht="12">
      <c r="P20" t="s">
        <v>54</v>
      </c>
    </row>
    <row r="21" spans="8:19" ht="12.75">
      <c r="H21" s="71">
        <v>0.6</v>
      </c>
      <c r="R21">
        <v>12</v>
      </c>
      <c r="S21">
        <f>SUM(P22,L27,H24,D33)</f>
        <v>188</v>
      </c>
    </row>
    <row r="22" spans="8:17" ht="12">
      <c r="H22" t="s">
        <v>30</v>
      </c>
      <c r="P22">
        <v>300</v>
      </c>
      <c r="Q22">
        <f>S21</f>
        <v>188</v>
      </c>
    </row>
    <row r="23" ht="13.5" thickBot="1">
      <c r="J23">
        <v>4</v>
      </c>
    </row>
    <row r="24" spans="8:16" ht="12.75" thickBot="1">
      <c r="H24">
        <v>-112</v>
      </c>
      <c r="I24" s="72">
        <f>MAX(M12,M27,M37)</f>
        <v>238</v>
      </c>
      <c r="P24" s="71">
        <v>0.3</v>
      </c>
    </row>
    <row r="25" spans="12:16" ht="12">
      <c r="L25" t="s">
        <v>31</v>
      </c>
      <c r="P25" t="s">
        <v>57</v>
      </c>
    </row>
    <row r="26" spans="14:19" ht="12.75">
      <c r="N26">
        <v>7</v>
      </c>
      <c r="R26">
        <v>13</v>
      </c>
      <c r="S26">
        <f>SUM(P27,L27,H24,D33)</f>
        <v>88</v>
      </c>
    </row>
    <row r="27" spans="12:17" ht="12">
      <c r="L27">
        <v>0</v>
      </c>
      <c r="M27" s="59">
        <f>IF(ABS(1-SUM(P19,P24,P29))&lt;=0.00001,SUM(P19*Q22,P24*Q27,P29*Q32),NA())</f>
        <v>90</v>
      </c>
      <c r="P27">
        <v>200</v>
      </c>
      <c r="Q27">
        <f>S26</f>
        <v>88</v>
      </c>
    </row>
    <row r="29" ht="12">
      <c r="P29" s="71">
        <v>0.2</v>
      </c>
    </row>
    <row r="30" ht="12">
      <c r="P30" t="s">
        <v>56</v>
      </c>
    </row>
    <row r="31" spans="4:19" ht="12.75">
      <c r="D31" t="s">
        <v>73</v>
      </c>
      <c r="R31">
        <v>14</v>
      </c>
      <c r="S31">
        <f>SUM(P32,L27,H24,D33)</f>
        <v>-152</v>
      </c>
    </row>
    <row r="32" spans="6:17" ht="12.75">
      <c r="F32">
        <v>2</v>
      </c>
      <c r="P32">
        <v>-40</v>
      </c>
      <c r="Q32">
        <f>S31</f>
        <v>-152</v>
      </c>
    </row>
    <row r="33" spans="4:5" ht="12">
      <c r="D33">
        <v>0</v>
      </c>
      <c r="E33" s="59">
        <f>IF(ABS(1-SUM(H21,H39))&lt;=0.00001,SUM(H21*I24,H39*I42),NA())</f>
        <v>141.99999999999997</v>
      </c>
    </row>
    <row r="34" ht="12">
      <c r="P34" s="71">
        <v>1</v>
      </c>
    </row>
    <row r="35" spans="12:16" ht="12">
      <c r="L35" t="s">
        <v>32</v>
      </c>
      <c r="P35" t="s">
        <v>55</v>
      </c>
    </row>
    <row r="36" spans="14:19" ht="12.75">
      <c r="N36">
        <v>8</v>
      </c>
      <c r="R36">
        <v>8</v>
      </c>
      <c r="S36">
        <f>SUM(L37,H24,D33)</f>
        <v>138</v>
      </c>
    </row>
    <row r="37" spans="12:13" ht="12">
      <c r="L37">
        <v>250</v>
      </c>
      <c r="M37" s="59">
        <f>S36</f>
        <v>138</v>
      </c>
    </row>
    <row r="38" ht="12">
      <c r="A38" s="70"/>
    </row>
    <row r="39" spans="2:8" ht="13.5" thickBot="1">
      <c r="B39">
        <f>IF(A40=E33,1,IF(A40=E47,2))</f>
        <v>1</v>
      </c>
      <c r="H39" s="71">
        <v>0.4</v>
      </c>
    </row>
    <row r="40" spans="1:8" ht="12.75" thickBot="1">
      <c r="A40" s="72">
        <f>MAX(E33,E47)</f>
        <v>141.99999999999997</v>
      </c>
      <c r="H40" t="s">
        <v>33</v>
      </c>
    </row>
    <row r="41" spans="10:19" ht="12.75">
      <c r="J41">
        <v>5</v>
      </c>
      <c r="R41">
        <v>5</v>
      </c>
      <c r="S41">
        <f>SUM(H42,D33)</f>
        <v>-2</v>
      </c>
    </row>
    <row r="42" spans="8:9" ht="12">
      <c r="H42">
        <v>-2</v>
      </c>
      <c r="I42">
        <f>S41</f>
        <v>-2</v>
      </c>
    </row>
    <row r="45" ht="12">
      <c r="D45" t="s">
        <v>34</v>
      </c>
    </row>
    <row r="46" spans="6:19" ht="12.75">
      <c r="F46">
        <v>3</v>
      </c>
      <c r="R46">
        <v>3</v>
      </c>
      <c r="S46">
        <f>SUM(D47)</f>
        <v>30</v>
      </c>
    </row>
    <row r="47" spans="4:5" ht="12">
      <c r="D47">
        <v>30</v>
      </c>
      <c r="E47" s="59">
        <f>S46</f>
        <v>30</v>
      </c>
    </row>
    <row r="1003" spans="190:204" ht="12">
      <c r="GH1003" t="s">
        <v>35</v>
      </c>
      <c r="GI1003" t="s">
        <v>36</v>
      </c>
      <c r="GJ1003" t="s">
        <v>37</v>
      </c>
      <c r="GK1003" t="s">
        <v>38</v>
      </c>
      <c r="GL1003" t="s">
        <v>39</v>
      </c>
      <c r="GM1003" t="s">
        <v>40</v>
      </c>
      <c r="GN1003" t="s">
        <v>41</v>
      </c>
      <c r="GO1003" t="s">
        <v>42</v>
      </c>
      <c r="GP1003" t="s">
        <v>43</v>
      </c>
      <c r="GQ1003" t="s">
        <v>44</v>
      </c>
      <c r="GR1003" t="s">
        <v>45</v>
      </c>
      <c r="GS1003" t="s">
        <v>46</v>
      </c>
      <c r="GT1003" t="s">
        <v>47</v>
      </c>
      <c r="GU1003" t="s">
        <v>48</v>
      </c>
      <c r="GV1003" t="s">
        <v>49</v>
      </c>
    </row>
    <row r="1004" spans="190:204" ht="12">
      <c r="GH1004">
        <v>0</v>
      </c>
      <c r="GI1004" t="s">
        <v>50</v>
      </c>
      <c r="GJ1004">
        <v>0</v>
      </c>
      <c r="GK1004">
        <v>0</v>
      </c>
      <c r="GL1004">
        <v>0</v>
      </c>
      <c r="GM1004" t="s">
        <v>51</v>
      </c>
      <c r="GN1004">
        <v>2</v>
      </c>
      <c r="GO1004">
        <v>1</v>
      </c>
      <c r="GP1004">
        <v>2</v>
      </c>
      <c r="GQ1004">
        <v>0</v>
      </c>
      <c r="GR1004">
        <v>0</v>
      </c>
      <c r="GS1004">
        <v>0</v>
      </c>
      <c r="GT1004">
        <v>35</v>
      </c>
      <c r="GU1004">
        <v>1</v>
      </c>
      <c r="GV1004" t="b">
        <v>1</v>
      </c>
    </row>
    <row r="1005" spans="190:204" ht="12">
      <c r="GH1005">
        <v>1</v>
      </c>
      <c r="GK1005">
        <v>0</v>
      </c>
      <c r="GL1005">
        <v>0</v>
      </c>
      <c r="GM1005" t="s">
        <v>52</v>
      </c>
      <c r="GN1005">
        <v>2</v>
      </c>
      <c r="GO1005">
        <v>3</v>
      </c>
      <c r="GP1005">
        <v>4</v>
      </c>
      <c r="GQ1005">
        <v>0</v>
      </c>
      <c r="GR1005">
        <v>0</v>
      </c>
      <c r="GS1005">
        <v>0</v>
      </c>
      <c r="GT1005">
        <v>28</v>
      </c>
      <c r="GU1005">
        <v>5</v>
      </c>
      <c r="GV1005" t="b">
        <v>1</v>
      </c>
    </row>
    <row r="1006" spans="190:204" ht="12">
      <c r="GH1006">
        <v>2</v>
      </c>
      <c r="GK1006">
        <v>0</v>
      </c>
      <c r="GL1006">
        <v>0</v>
      </c>
      <c r="GM1006" t="s">
        <v>53</v>
      </c>
      <c r="GN1006">
        <v>0</v>
      </c>
      <c r="GO1006">
        <v>0</v>
      </c>
      <c r="GP1006">
        <v>0</v>
      </c>
      <c r="GQ1006">
        <v>0</v>
      </c>
      <c r="GR1006">
        <v>0</v>
      </c>
      <c r="GS1006">
        <v>0</v>
      </c>
      <c r="GT1006">
        <v>42</v>
      </c>
      <c r="GU1006">
        <v>5</v>
      </c>
      <c r="GV1006" t="b">
        <v>1</v>
      </c>
    </row>
    <row r="1007" spans="190:204" ht="12">
      <c r="GH1007">
        <v>3</v>
      </c>
      <c r="GL1007">
        <v>1</v>
      </c>
      <c r="GM1007" t="s">
        <v>51</v>
      </c>
      <c r="GN1007">
        <v>3</v>
      </c>
      <c r="GO1007">
        <v>5</v>
      </c>
      <c r="GP1007">
        <v>6</v>
      </c>
      <c r="GQ1007">
        <v>7</v>
      </c>
      <c r="GR1007">
        <v>0</v>
      </c>
      <c r="GS1007">
        <v>0</v>
      </c>
      <c r="GT1007">
        <v>19</v>
      </c>
      <c r="GU1007">
        <v>9</v>
      </c>
      <c r="GV1007" t="b">
        <v>1</v>
      </c>
    </row>
    <row r="1008" spans="190:204" ht="12">
      <c r="GH1008">
        <v>4</v>
      </c>
      <c r="GL1008">
        <v>1</v>
      </c>
      <c r="GM1008" t="s">
        <v>53</v>
      </c>
      <c r="GN1008">
        <v>0</v>
      </c>
      <c r="GO1008">
        <v>0</v>
      </c>
      <c r="GP1008">
        <v>0</v>
      </c>
      <c r="GQ1008">
        <v>0</v>
      </c>
      <c r="GR1008">
        <v>0</v>
      </c>
      <c r="GS1008">
        <v>0</v>
      </c>
      <c r="GT1008">
        <v>37</v>
      </c>
      <c r="GU1008">
        <v>9</v>
      </c>
      <c r="GV1008" t="b">
        <v>1</v>
      </c>
    </row>
    <row r="1009" spans="190:204" ht="12">
      <c r="GH1009">
        <v>5</v>
      </c>
      <c r="GK1009">
        <v>0</v>
      </c>
      <c r="GL1009">
        <v>3</v>
      </c>
      <c r="GM1009" t="s">
        <v>52</v>
      </c>
      <c r="GN1009">
        <v>3</v>
      </c>
      <c r="GO1009">
        <v>8</v>
      </c>
      <c r="GP1009">
        <v>9</v>
      </c>
      <c r="GQ1009">
        <v>10</v>
      </c>
      <c r="GR1009">
        <v>0</v>
      </c>
      <c r="GS1009">
        <v>0</v>
      </c>
      <c r="GT1009">
        <v>7</v>
      </c>
      <c r="GU1009">
        <v>13</v>
      </c>
      <c r="GV1009" t="b">
        <v>1</v>
      </c>
    </row>
    <row r="1010" spans="190:204" ht="12">
      <c r="GH1010">
        <v>6</v>
      </c>
      <c r="GK1010">
        <v>0</v>
      </c>
      <c r="GL1010">
        <v>3</v>
      </c>
      <c r="GM1010" t="s">
        <v>52</v>
      </c>
      <c r="GN1010">
        <v>3</v>
      </c>
      <c r="GO1010">
        <v>11</v>
      </c>
      <c r="GP1010">
        <v>12</v>
      </c>
      <c r="GQ1010">
        <v>13</v>
      </c>
      <c r="GR1010">
        <v>0</v>
      </c>
      <c r="GS1010">
        <v>0</v>
      </c>
      <c r="GT1010">
        <v>22</v>
      </c>
      <c r="GU1010">
        <v>13</v>
      </c>
      <c r="GV1010" t="b">
        <v>1</v>
      </c>
    </row>
    <row r="1011" spans="190:204" ht="12">
      <c r="GH1011">
        <v>7</v>
      </c>
      <c r="GK1011">
        <v>0</v>
      </c>
      <c r="GL1011">
        <v>3</v>
      </c>
      <c r="GM1011" t="s">
        <v>53</v>
      </c>
      <c r="GN1011">
        <v>0</v>
      </c>
      <c r="GO1011">
        <v>0</v>
      </c>
      <c r="GP1011">
        <v>0</v>
      </c>
      <c r="GQ1011">
        <v>0</v>
      </c>
      <c r="GR1011">
        <v>0</v>
      </c>
      <c r="GS1011">
        <v>0</v>
      </c>
      <c r="GT1011">
        <v>32</v>
      </c>
      <c r="GU1011">
        <v>13</v>
      </c>
      <c r="GV1011" t="b">
        <v>1</v>
      </c>
    </row>
    <row r="1012" spans="190:204" ht="12">
      <c r="GH1012">
        <v>8</v>
      </c>
      <c r="GL1012">
        <v>5</v>
      </c>
      <c r="GM1012" t="s">
        <v>53</v>
      </c>
      <c r="GN1012">
        <v>0</v>
      </c>
      <c r="GO1012">
        <v>0</v>
      </c>
      <c r="GP1012">
        <v>0</v>
      </c>
      <c r="GQ1012">
        <v>0</v>
      </c>
      <c r="GR1012">
        <v>0</v>
      </c>
      <c r="GS1012">
        <v>0</v>
      </c>
      <c r="GT1012">
        <v>2</v>
      </c>
      <c r="GU1012">
        <v>17</v>
      </c>
      <c r="GV1012" t="b">
        <v>1</v>
      </c>
    </row>
    <row r="1013" spans="190:204" ht="12">
      <c r="GH1013">
        <v>9</v>
      </c>
      <c r="GL1013">
        <v>5</v>
      </c>
      <c r="GM1013" t="s">
        <v>53</v>
      </c>
      <c r="GN1013">
        <v>0</v>
      </c>
      <c r="GO1013">
        <v>0</v>
      </c>
      <c r="GP1013">
        <v>0</v>
      </c>
      <c r="GQ1013">
        <v>0</v>
      </c>
      <c r="GR1013">
        <v>0</v>
      </c>
      <c r="GS1013">
        <v>0</v>
      </c>
      <c r="GT1013">
        <v>7</v>
      </c>
      <c r="GU1013">
        <v>17</v>
      </c>
      <c r="GV1013" t="b">
        <v>1</v>
      </c>
    </row>
    <row r="1014" spans="190:204" ht="12">
      <c r="GH1014">
        <v>10</v>
      </c>
      <c r="GL1014">
        <v>5</v>
      </c>
      <c r="GM1014" t="s">
        <v>53</v>
      </c>
      <c r="GN1014">
        <v>0</v>
      </c>
      <c r="GO1014">
        <v>0</v>
      </c>
      <c r="GP1014">
        <v>0</v>
      </c>
      <c r="GQ1014">
        <v>0</v>
      </c>
      <c r="GR1014">
        <v>0</v>
      </c>
      <c r="GS1014">
        <v>0</v>
      </c>
      <c r="GT1014">
        <v>12</v>
      </c>
      <c r="GU1014">
        <v>17</v>
      </c>
      <c r="GV1014" t="b">
        <v>1</v>
      </c>
    </row>
    <row r="1015" spans="190:204" ht="12">
      <c r="GH1015">
        <v>11</v>
      </c>
      <c r="GL1015">
        <v>6</v>
      </c>
      <c r="GM1015" t="s">
        <v>53</v>
      </c>
      <c r="GN1015">
        <v>0</v>
      </c>
      <c r="GO1015">
        <v>0</v>
      </c>
      <c r="GP1015">
        <v>0</v>
      </c>
      <c r="GQ1015">
        <v>0</v>
      </c>
      <c r="GR1015">
        <v>0</v>
      </c>
      <c r="GS1015">
        <v>0</v>
      </c>
      <c r="GT1015">
        <v>17</v>
      </c>
      <c r="GU1015">
        <v>17</v>
      </c>
      <c r="GV1015" t="b">
        <v>1</v>
      </c>
    </row>
    <row r="1016" spans="190:204" ht="12">
      <c r="GH1016">
        <v>12</v>
      </c>
      <c r="GL1016">
        <v>6</v>
      </c>
      <c r="GM1016" t="s">
        <v>53</v>
      </c>
      <c r="GN1016">
        <v>0</v>
      </c>
      <c r="GO1016">
        <v>0</v>
      </c>
      <c r="GP1016">
        <v>0</v>
      </c>
      <c r="GQ1016">
        <v>0</v>
      </c>
      <c r="GR1016">
        <v>0</v>
      </c>
      <c r="GS1016">
        <v>0</v>
      </c>
      <c r="GT1016">
        <v>22</v>
      </c>
      <c r="GU1016">
        <v>17</v>
      </c>
      <c r="GV1016" t="b">
        <v>1</v>
      </c>
    </row>
    <row r="1017" spans="190:204" ht="12">
      <c r="GH1017">
        <v>13</v>
      </c>
      <c r="GL1017">
        <v>6</v>
      </c>
      <c r="GM1017" t="s">
        <v>53</v>
      </c>
      <c r="GN1017">
        <v>0</v>
      </c>
      <c r="GO1017">
        <v>0</v>
      </c>
      <c r="GP1017">
        <v>0</v>
      </c>
      <c r="GQ1017">
        <v>0</v>
      </c>
      <c r="GR1017">
        <v>0</v>
      </c>
      <c r="GS1017">
        <v>0</v>
      </c>
      <c r="GT1017">
        <v>27</v>
      </c>
      <c r="GU1017">
        <v>17</v>
      </c>
      <c r="GV1017" t="b">
        <v>1</v>
      </c>
    </row>
  </sheetData>
  <mergeCells count="1">
    <mergeCell ref="A3:H12"/>
  </mergeCells>
  <printOptions/>
  <pageMargins left="0.75" right="0.75" top="1" bottom="1" header="0.5" footer="0.5"/>
  <pageSetup horizontalDpi="1200" verticalDpi="1200" orientation="portrait"/>
  <drawing r:id="rId1"/>
</worksheet>
</file>

<file path=xl/worksheets/sheet7.xml><?xml version="1.0" encoding="utf-8"?>
<worksheet xmlns="http://schemas.openxmlformats.org/spreadsheetml/2006/main" xmlns:r="http://schemas.openxmlformats.org/officeDocument/2006/relationships">
  <dimension ref="A1:J14"/>
  <sheetViews>
    <sheetView zoomScale="125" zoomScaleNormal="125" workbookViewId="0" topLeftCell="A1">
      <selection activeCell="A2" sqref="A2"/>
    </sheetView>
  </sheetViews>
  <sheetFormatPr defaultColWidth="11.421875" defaultRowHeight="12.75"/>
  <cols>
    <col min="1" max="2" width="8.8515625" style="0" customWidth="1"/>
    <col min="3" max="3" width="11.140625" style="0" customWidth="1"/>
    <col min="4" max="4" width="11.421875" style="0" customWidth="1"/>
    <col min="6" max="7" width="8.8515625" style="0" customWidth="1"/>
    <col min="8" max="8" width="11.00390625" style="0" customWidth="1"/>
    <col min="9" max="16384" width="8.8515625" style="0" customWidth="1"/>
  </cols>
  <sheetData>
    <row r="1" spans="1:7" ht="12">
      <c r="A1" t="s">
        <v>28</v>
      </c>
      <c r="G1" t="s">
        <v>76</v>
      </c>
    </row>
    <row r="2" spans="4:8" ht="12">
      <c r="D2" t="s">
        <v>77</v>
      </c>
      <c r="E2" s="63" t="s">
        <v>78</v>
      </c>
      <c r="F2" t="s">
        <v>79</v>
      </c>
      <c r="G2" t="s">
        <v>80</v>
      </c>
      <c r="H2" t="s">
        <v>78</v>
      </c>
    </row>
    <row r="3" spans="3:7" ht="12">
      <c r="C3" s="63" t="s">
        <v>87</v>
      </c>
      <c r="D3">
        <v>0.5</v>
      </c>
      <c r="E3" s="63"/>
      <c r="F3">
        <v>0.3</v>
      </c>
      <c r="G3" t="s">
        <v>101</v>
      </c>
    </row>
    <row r="4" spans="2:10" ht="12">
      <c r="B4">
        <v>1</v>
      </c>
      <c r="C4" s="64">
        <v>2900</v>
      </c>
      <c r="D4" s="65">
        <v>2900</v>
      </c>
      <c r="E4" s="64"/>
      <c r="F4" s="66"/>
      <c r="G4" s="66"/>
      <c r="H4" s="66"/>
      <c r="I4" s="66"/>
      <c r="J4" s="66"/>
    </row>
    <row r="5" spans="2:10" ht="12">
      <c r="B5">
        <v>2</v>
      </c>
      <c r="C5" s="64">
        <v>5400</v>
      </c>
      <c r="D5" s="66">
        <f aca="true" t="shared" si="0" ref="D5:D14">D$3*C4+(1-D$3)*D4</f>
        <v>2900</v>
      </c>
      <c r="E5" s="64">
        <f aca="true" t="shared" si="1" ref="E5:E13">C5-D5</f>
        <v>2500</v>
      </c>
      <c r="F5" s="65">
        <v>0</v>
      </c>
      <c r="G5" s="66">
        <f aca="true" t="shared" si="2" ref="G5:G14">D5+F5</f>
        <v>2900</v>
      </c>
      <c r="H5" s="66">
        <f aca="true" t="shared" si="3" ref="H5:H13">C5-G5</f>
        <v>2500</v>
      </c>
      <c r="I5" s="66"/>
      <c r="J5" s="66"/>
    </row>
    <row r="6" spans="2:10" ht="12">
      <c r="B6">
        <v>3</v>
      </c>
      <c r="C6" s="64">
        <v>3100</v>
      </c>
      <c r="D6" s="66">
        <f t="shared" si="0"/>
        <v>4150</v>
      </c>
      <c r="E6" s="64">
        <f t="shared" si="1"/>
        <v>-1050</v>
      </c>
      <c r="F6" s="66">
        <f aca="true" t="shared" si="4" ref="F6:F14">F$3*(D6-D5)+(1-F$3)*F5</f>
        <v>375</v>
      </c>
      <c r="G6" s="66">
        <f t="shared" si="2"/>
        <v>4525</v>
      </c>
      <c r="H6" s="66">
        <f t="shared" si="3"/>
        <v>-1425</v>
      </c>
      <c r="I6" s="66"/>
      <c r="J6" s="66"/>
    </row>
    <row r="7" spans="2:10" ht="12">
      <c r="B7">
        <v>4</v>
      </c>
      <c r="C7" s="64">
        <v>4700</v>
      </c>
      <c r="D7" s="66">
        <f t="shared" si="0"/>
        <v>3625</v>
      </c>
      <c r="E7" s="64">
        <f t="shared" si="1"/>
        <v>1075</v>
      </c>
      <c r="F7" s="66">
        <f t="shared" si="4"/>
        <v>105</v>
      </c>
      <c r="G7" s="66">
        <f t="shared" si="2"/>
        <v>3730</v>
      </c>
      <c r="H7" s="66">
        <f t="shared" si="3"/>
        <v>970</v>
      </c>
      <c r="I7" s="66"/>
      <c r="J7" s="66"/>
    </row>
    <row r="8" spans="2:10" ht="12">
      <c r="B8">
        <v>5</v>
      </c>
      <c r="C8" s="64">
        <v>3800</v>
      </c>
      <c r="D8" s="66">
        <f t="shared" si="0"/>
        <v>4162.5</v>
      </c>
      <c r="E8" s="64">
        <f t="shared" si="1"/>
        <v>-362.5</v>
      </c>
      <c r="F8" s="66">
        <f t="shared" si="4"/>
        <v>234.75</v>
      </c>
      <c r="G8" s="66">
        <f t="shared" si="2"/>
        <v>4397.25</v>
      </c>
      <c r="H8" s="66">
        <f t="shared" si="3"/>
        <v>-597.25</v>
      </c>
      <c r="I8" s="66"/>
      <c r="J8" s="66"/>
    </row>
    <row r="9" spans="2:10" ht="12">
      <c r="B9">
        <v>6</v>
      </c>
      <c r="C9" s="64">
        <v>4300</v>
      </c>
      <c r="D9" s="66">
        <f t="shared" si="0"/>
        <v>3981.25</v>
      </c>
      <c r="E9" s="64">
        <f t="shared" si="1"/>
        <v>318.75</v>
      </c>
      <c r="F9" s="66">
        <f t="shared" si="4"/>
        <v>109.94999999999999</v>
      </c>
      <c r="G9" s="66">
        <f t="shared" si="2"/>
        <v>4091.2</v>
      </c>
      <c r="H9" s="66">
        <f t="shared" si="3"/>
        <v>208.80000000000018</v>
      </c>
      <c r="I9" s="66"/>
      <c r="J9" s="66"/>
    </row>
    <row r="10" spans="2:10" ht="12">
      <c r="B10">
        <v>7</v>
      </c>
      <c r="C10" s="64">
        <v>6800</v>
      </c>
      <c r="D10" s="66">
        <f t="shared" si="0"/>
        <v>4140.625</v>
      </c>
      <c r="E10" s="64">
        <f t="shared" si="1"/>
        <v>2659.375</v>
      </c>
      <c r="F10" s="66">
        <f t="shared" si="4"/>
        <v>124.77749999999999</v>
      </c>
      <c r="G10" s="66">
        <f t="shared" si="2"/>
        <v>4265.4025</v>
      </c>
      <c r="H10" s="66">
        <f t="shared" si="3"/>
        <v>2534.5975</v>
      </c>
      <c r="I10" s="66"/>
      <c r="J10" s="66"/>
    </row>
    <row r="11" spans="2:10" ht="12">
      <c r="B11">
        <v>8</v>
      </c>
      <c r="C11" s="64">
        <v>2900</v>
      </c>
      <c r="D11" s="66">
        <f t="shared" si="0"/>
        <v>5470.3125</v>
      </c>
      <c r="E11" s="64">
        <f t="shared" si="1"/>
        <v>-2570.3125</v>
      </c>
      <c r="F11" s="66">
        <f t="shared" si="4"/>
        <v>486.2505</v>
      </c>
      <c r="G11" s="66">
        <f t="shared" si="2"/>
        <v>5956.563</v>
      </c>
      <c r="H11" s="66">
        <f t="shared" si="3"/>
        <v>-3056.563</v>
      </c>
      <c r="I11" s="66"/>
      <c r="J11" s="66"/>
    </row>
    <row r="12" spans="2:10" ht="12">
      <c r="B12">
        <v>9</v>
      </c>
      <c r="C12" s="64">
        <v>3600</v>
      </c>
      <c r="D12" s="66">
        <f t="shared" si="0"/>
        <v>4185.15625</v>
      </c>
      <c r="E12" s="64">
        <f t="shared" si="1"/>
        <v>-585.15625</v>
      </c>
      <c r="F12" s="66">
        <f t="shared" si="4"/>
        <v>-45.17152500000003</v>
      </c>
      <c r="G12" s="66">
        <f t="shared" si="2"/>
        <v>4139.984725</v>
      </c>
      <c r="H12" s="66">
        <f t="shared" si="3"/>
        <v>-539.9847250000003</v>
      </c>
      <c r="I12" s="66"/>
      <c r="J12" s="66"/>
    </row>
    <row r="13" spans="2:10" ht="12">
      <c r="B13">
        <v>10</v>
      </c>
      <c r="C13" s="64">
        <v>4500</v>
      </c>
      <c r="D13" s="66">
        <f t="shared" si="0"/>
        <v>3892.578125</v>
      </c>
      <c r="E13" s="64">
        <f t="shared" si="1"/>
        <v>607.421875</v>
      </c>
      <c r="F13" s="66">
        <f t="shared" si="4"/>
        <v>-119.39350500000002</v>
      </c>
      <c r="G13" s="66">
        <f t="shared" si="2"/>
        <v>3773.18462</v>
      </c>
      <c r="H13" s="66">
        <f t="shared" si="3"/>
        <v>726.81538</v>
      </c>
      <c r="I13" s="66"/>
      <c r="J13" s="66"/>
    </row>
    <row r="14" spans="2:10" ht="12">
      <c r="B14" s="67"/>
      <c r="C14" s="68"/>
      <c r="D14" s="68">
        <f t="shared" si="0"/>
        <v>4196.2890625</v>
      </c>
      <c r="E14" s="69">
        <f>AVERAGE(E5:E13)</f>
        <v>288.0642361111111</v>
      </c>
      <c r="F14" s="68">
        <f t="shared" si="4"/>
        <v>7.537827749999991</v>
      </c>
      <c r="G14" s="68">
        <f t="shared" si="2"/>
        <v>4203.82689025</v>
      </c>
      <c r="H14" s="68">
        <f>AVERAGE(H5:H13)</f>
        <v>146.82390611111109</v>
      </c>
      <c r="I14" s="66"/>
      <c r="J14" s="66"/>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Howard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Tristan Hubsch</dc:creator>
  <cp:keywords/>
  <dc:description/>
  <cp:lastModifiedBy>Tristan Hubsch</cp:lastModifiedBy>
  <dcterms:created xsi:type="dcterms:W3CDTF">2006-02-01T18:18:38Z</dcterms:created>
  <cp:category/>
  <cp:version/>
  <cp:contentType/>
  <cp:contentStatus/>
</cp:coreProperties>
</file>