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3760" windowHeight="17540" tabRatio="500" activeTab="0"/>
  </bookViews>
  <sheets>
    <sheet name="1.3" sheetId="1" r:id="rId1"/>
    <sheet name="1.7" sheetId="2" r:id="rId2"/>
    <sheet name="1.13" sheetId="3" r:id="rId3"/>
    <sheet name="1.17" sheetId="4" r:id="rId4"/>
    <sheet name="1.21" sheetId="5" r:id="rId5"/>
    <sheet name="2.11" sheetId="6" r:id="rId6"/>
    <sheet name="2.21" sheetId="7" r:id="rId7"/>
    <sheet name="2.25" sheetId="8" r:id="rId8"/>
    <sheet name="2.31" sheetId="9" r:id="rId9"/>
    <sheet name="2.37" sheetId="10" r:id="rId10"/>
  </sheets>
  <definedNames/>
  <calcPr fullCalcOnLoad="1"/>
</workbook>
</file>

<file path=xl/sharedStrings.xml><?xml version="1.0" encoding="utf-8"?>
<sst xmlns="http://schemas.openxmlformats.org/spreadsheetml/2006/main" count="166" uniqueCount="113">
  <si>
    <t>monthly</t>
  </si>
  <si>
    <t>annual</t>
  </si>
  <si>
    <t>monthly,</t>
  </si>
  <si>
    <t>not 18,000</t>
  </si>
  <si>
    <t>of 18,000</t>
  </si>
  <si>
    <t>in a single</t>
  </si>
  <si>
    <t>month</t>
  </si>
  <si>
    <t>Homework #1-3</t>
  </si>
  <si>
    <r>
      <t>Fixed cost</t>
    </r>
    <r>
      <rPr>
        <sz val="10"/>
        <rFont val="Arial"/>
        <family val="2"/>
      </rPr>
      <t xml:space="preserve"> =</t>
    </r>
  </si>
  <si>
    <r>
      <t>Variable cost</t>
    </r>
    <r>
      <rPr>
        <sz val="10"/>
        <rFont val="Arial"/>
        <family val="2"/>
      </rPr>
      <t xml:space="preserve"> =</t>
    </r>
  </si>
  <si>
    <r>
      <t>Price</t>
    </r>
    <r>
      <rPr>
        <sz val="10"/>
        <rFont val="Arial"/>
        <family val="2"/>
      </rPr>
      <t xml:space="preserve"> =</t>
    </r>
  </si>
  <si>
    <t>TC=</t>
  </si>
  <si>
    <t>TR=</t>
  </si>
  <si>
    <t>Profit=</t>
  </si>
  <si>
    <t>yards</t>
  </si>
  <si>
    <t>a.</t>
  </si>
  <si>
    <t>v=</t>
  </si>
  <si>
    <t>b.</t>
  </si>
  <si>
    <t>v =</t>
  </si>
  <si>
    <t>months' run</t>
  </si>
  <si>
    <t>in</t>
  </si>
  <si>
    <t>Homework #1-7</t>
  </si>
  <si>
    <t>dolls</t>
  </si>
  <si>
    <t>Homework #1-13</t>
  </si>
  <si>
    <t>lbs.</t>
  </si>
  <si>
    <t>(From 1.4)</t>
  </si>
  <si>
    <t>(new)</t>
  </si>
  <si>
    <t>(From 1.12)</t>
  </si>
  <si>
    <t>For 1.12:</t>
  </si>
  <si>
    <t>lbs</t>
  </si>
  <si>
    <t>Extra, as</t>
  </si>
  <si>
    <t>compared to:</t>
  </si>
  <si>
    <t>Homework #1-17</t>
  </si>
  <si>
    <t>Fixed cost=</t>
  </si>
  <si>
    <t>Variable cost=</t>
  </si>
  <si>
    <t>(From 1.7)</t>
  </si>
  <si>
    <t>(From 1.30)</t>
  </si>
  <si>
    <t>(Break-Even)</t>
  </si>
  <si>
    <t>Homework Problem #1-21</t>
  </si>
  <si>
    <t xml:space="preserve"> price =</t>
  </si>
  <si>
    <t>fixed cost =</t>
  </si>
  <si>
    <t>variable cost =</t>
  </si>
  <si>
    <t>profit =</t>
  </si>
  <si>
    <t xml:space="preserve">volume = </t>
  </si>
  <si>
    <t>teams</t>
  </si>
  <si>
    <t>CORRECTION!!!</t>
  </si>
  <si>
    <t>P(Win &amp; Abercrombie) =</t>
  </si>
  <si>
    <t xml:space="preserve">P(Abercrombie) = </t>
  </si>
  <si>
    <t xml:space="preserve">P(Lose &amp; Abercrombie) = </t>
  </si>
  <si>
    <t>P(Win &amp; Olson) =</t>
  </si>
  <si>
    <t xml:space="preserve">P(Olson) = </t>
  </si>
  <si>
    <t xml:space="preserve">P(Lose &amp; Olson) = </t>
  </si>
  <si>
    <t>Outcome</t>
  </si>
  <si>
    <t>Marginal</t>
  </si>
  <si>
    <t>Firm</t>
  </si>
  <si>
    <t>Win</t>
  </si>
  <si>
    <t>Lose</t>
  </si>
  <si>
    <t>Probabilities</t>
  </si>
  <si>
    <t>Abercrombie</t>
  </si>
  <si>
    <t>Olson</t>
  </si>
  <si>
    <t>c.</t>
  </si>
  <si>
    <t>P(Olson) =</t>
  </si>
  <si>
    <t>P(Abercrombie) =</t>
  </si>
  <si>
    <t>Office Building</t>
  </si>
  <si>
    <t>Bonds</t>
  </si>
  <si>
    <t>Returns</t>
  </si>
  <si>
    <t>Probability</t>
  </si>
  <si>
    <t>Variance =</t>
  </si>
  <si>
    <t xml:space="preserve">Standard deviation = </t>
  </si>
  <si>
    <t>Homework Problem #2-11</t>
  </si>
  <si>
    <t>Homework Problem #2-21</t>
  </si>
  <si>
    <t>Mean =</t>
  </si>
  <si>
    <t>Standard deviation =</t>
  </si>
  <si>
    <t>X =</t>
  </si>
  <si>
    <t xml:space="preserve">Z = </t>
  </si>
  <si>
    <t xml:space="preserve">Normal table value = </t>
  </si>
  <si>
    <t>Homework Problem #2-25</t>
  </si>
  <si>
    <t>looking up on p.465</t>
  </si>
  <si>
    <t>using M$ Excel</t>
  </si>
  <si>
    <t>Homework Problem #2-31</t>
  </si>
  <si>
    <t>Homework Problem #11-37</t>
  </si>
  <si>
    <t>Starting</t>
  </si>
  <si>
    <t>Salaries ($)</t>
  </si>
  <si>
    <t>Mean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</si>
  <si>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</si>
  <si>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</si>
  <si>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</si>
  <si>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</si>
  <si>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</si>
  <si>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</si>
  <si>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</si>
  <si>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</si>
  <si>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</si>
  <si>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</si>
  <si>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</si>
  <si>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(4th moment)</t>
  </si>
  <si>
    <t>(3rd moment)</t>
  </si>
  <si>
    <t>Explore these and other statistical functions</t>
  </si>
  <si>
    <t>perusing M$ Excel's built-in help.</t>
  </si>
  <si>
    <t>(none repeat)</t>
  </si>
  <si>
    <t>P(X ≤ 27000) =</t>
  </si>
  <si>
    <t>P(X ≥ 670) =</t>
  </si>
  <si>
    <t xml:space="preserve">P(X ≥ 3.5) = </t>
  </si>
  <si>
    <t>E(x) =</t>
  </si>
  <si>
    <t>P(Win|Abercrombie) =</t>
  </si>
  <si>
    <t>P(Lose|Abercrombie) =</t>
  </si>
  <si>
    <t>P(Win|Olson) =</t>
  </si>
  <si>
    <t>P(Lose|Olson) =</t>
  </si>
  <si>
    <t>P(Olson|Win) =</t>
  </si>
  <si>
    <r>
      <t>([x – E(x)]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2"/>
      </rPr>
      <t>)*P(x)</t>
    </r>
  </si>
  <si>
    <r>
      <t>([x - E(x)]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2"/>
      </rPr>
      <t>)*P(x)</t>
    </r>
  </si>
  <si>
    <t>Large!</t>
  </si>
  <si>
    <t>Small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</si>
</sst>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000"/>
    <numFmt numFmtId="167" formatCode="0.0000"/>
    <numFmt numFmtId="168" formatCode="0.000"/>
    <numFmt numFmtId="169" formatCode="0.0"/>
    <numFmt numFmtId="170" formatCode="0E+00"/>
    <numFmt numFmtId="171" formatCode="0.0E+00"/>
    <numFmt numFmtId="172" formatCode="0.000E+00"/>
    <numFmt numFmtId="173" formatCode="0.0000E+00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&quot;$&quot;#,##0.00"/>
    <numFmt numFmtId="178" formatCode="&quot;$&quot;#,##0"/>
    <numFmt numFmtId="179" formatCode="#,##0.0000"/>
  </numFmts>
  <fonts count="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3"/>
      <color indexed="61"/>
      <name val="Arial"/>
      <family val="0"/>
    </font>
    <font>
      <u val="single"/>
      <sz val="13"/>
      <color indexed="12"/>
      <name val="Arial"/>
      <family val="0"/>
    </font>
    <font>
      <i/>
      <sz val="10"/>
      <color indexed="10"/>
      <name val="Arial"/>
      <family val="0"/>
    </font>
    <font>
      <u val="single"/>
      <sz val="10"/>
      <name val="Arial"/>
      <family val="2"/>
    </font>
    <font>
      <vertAlign val="superscript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179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179" fontId="0" fillId="0" borderId="1" xfId="0" applyNumberFormat="1" applyBorder="1" applyAlignment="1">
      <alignment/>
    </xf>
    <xf numFmtId="167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/>
    </xf>
    <xf numFmtId="0" fontId="2" fillId="0" borderId="11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177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12" xfId="0" applyFill="1" applyBorder="1" applyAlignment="1">
      <alignment horizontal="right"/>
    </xf>
    <xf numFmtId="4" fontId="0" fillId="0" borderId="0" xfId="0" applyNumberFormat="1" applyAlignment="1">
      <alignment horizontal="right"/>
    </xf>
    <xf numFmtId="43" fontId="0" fillId="0" borderId="0" xfId="15" applyNumberFormat="1" applyAlignment="1">
      <alignment horizontal="right"/>
    </xf>
    <xf numFmtId="8" fontId="0" fillId="0" borderId="0" xfId="0" applyNumberFormat="1" applyAlignment="1">
      <alignment horizontal="right"/>
    </xf>
    <xf numFmtId="8" fontId="0" fillId="0" borderId="0" xfId="15" applyNumberFormat="1" applyAlignment="1">
      <alignment horizontal="right"/>
    </xf>
    <xf numFmtId="170" fontId="0" fillId="0" borderId="0" xfId="0" applyNumberFormat="1" applyAlignment="1">
      <alignment horizontal="right"/>
    </xf>
    <xf numFmtId="176" fontId="0" fillId="0" borderId="0" xfId="15" applyNumberFormat="1" applyAlignment="1">
      <alignment horizontal="right"/>
    </xf>
    <xf numFmtId="4" fontId="0" fillId="0" borderId="0" xfId="15" applyNumberFormat="1" applyAlignment="1">
      <alignment horizontal="right"/>
    </xf>
    <xf numFmtId="176" fontId="0" fillId="0" borderId="0" xfId="0" applyNumberFormat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0" fontId="0" fillId="0" borderId="1" xfId="0" applyBorder="1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4</xdr:col>
      <xdr:colOff>19050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962150" y="466725"/>
          <a:ext cx="447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</xdr:row>
      <xdr:rowOff>123825</xdr:rowOff>
    </xdr:from>
    <xdr:to>
      <xdr:col>4</xdr:col>
      <xdr:colOff>19050</xdr:colOff>
      <xdr:row>6</xdr:row>
      <xdr:rowOff>9525</xdr:rowOff>
    </xdr:to>
    <xdr:sp>
      <xdr:nvSpPr>
        <xdr:cNvPr id="2" name="Line 2"/>
        <xdr:cNvSpPr>
          <a:spLocks/>
        </xdr:cNvSpPr>
      </xdr:nvSpPr>
      <xdr:spPr>
        <a:xfrm>
          <a:off x="1943100" y="742950"/>
          <a:ext cx="4667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4</xdr:col>
      <xdr:colOff>19050</xdr:colOff>
      <xdr:row>11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962150" y="1524000"/>
          <a:ext cx="447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4</xdr:col>
      <xdr:colOff>9525</xdr:colOff>
      <xdr:row>13</xdr:row>
      <xdr:rowOff>9525</xdr:rowOff>
    </xdr:to>
    <xdr:sp>
      <xdr:nvSpPr>
        <xdr:cNvPr id="4" name="Line 4"/>
        <xdr:cNvSpPr>
          <a:spLocks/>
        </xdr:cNvSpPr>
      </xdr:nvSpPr>
      <xdr:spPr>
        <a:xfrm>
          <a:off x="1971675" y="1838325"/>
          <a:ext cx="4286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76200</xdr:rowOff>
    </xdr:from>
    <xdr:to>
      <xdr:col>7</xdr:col>
      <xdr:colOff>0</xdr:colOff>
      <xdr:row>2</xdr:row>
      <xdr:rowOff>76200</xdr:rowOff>
    </xdr:to>
    <xdr:sp>
      <xdr:nvSpPr>
        <xdr:cNvPr id="5" name="Line 5"/>
        <xdr:cNvSpPr>
          <a:spLocks/>
        </xdr:cNvSpPr>
      </xdr:nvSpPr>
      <xdr:spPr>
        <a:xfrm>
          <a:off x="4219575" y="3905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47625</xdr:rowOff>
    </xdr:from>
    <xdr:to>
      <xdr:col>7</xdr:col>
      <xdr:colOff>0</xdr:colOff>
      <xdr:row>13</xdr:row>
      <xdr:rowOff>47625</xdr:rowOff>
    </xdr:to>
    <xdr:sp>
      <xdr:nvSpPr>
        <xdr:cNvPr id="6" name="Line 6"/>
        <xdr:cNvSpPr>
          <a:spLocks/>
        </xdr:cNvSpPr>
      </xdr:nvSpPr>
      <xdr:spPr>
        <a:xfrm>
          <a:off x="4219575" y="20383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76200</xdr:rowOff>
    </xdr:from>
    <xdr:to>
      <xdr:col>7</xdr:col>
      <xdr:colOff>0</xdr:colOff>
      <xdr:row>9</xdr:row>
      <xdr:rowOff>76200</xdr:rowOff>
    </xdr:to>
    <xdr:sp>
      <xdr:nvSpPr>
        <xdr:cNvPr id="7" name="Line 7"/>
        <xdr:cNvSpPr>
          <a:spLocks/>
        </xdr:cNvSpPr>
      </xdr:nvSpPr>
      <xdr:spPr>
        <a:xfrm>
          <a:off x="4219575" y="1457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76200</xdr:rowOff>
    </xdr:from>
    <xdr:to>
      <xdr:col>7</xdr:col>
      <xdr:colOff>0</xdr:colOff>
      <xdr:row>6</xdr:row>
      <xdr:rowOff>76200</xdr:rowOff>
    </xdr:to>
    <xdr:sp>
      <xdr:nvSpPr>
        <xdr:cNvPr id="8" name="Line 8"/>
        <xdr:cNvSpPr>
          <a:spLocks/>
        </xdr:cNvSpPr>
      </xdr:nvSpPr>
      <xdr:spPr>
        <a:xfrm>
          <a:off x="4219575" y="1000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F17" sqref="F17"/>
    </sheetView>
  </sheetViews>
  <sheetFormatPr defaultColWidth="11.421875" defaultRowHeight="12.75"/>
  <cols>
    <col min="1" max="2" width="8.8515625" style="0" customWidth="1"/>
    <col min="3" max="3" width="10.8515625" style="5" customWidth="1"/>
    <col min="4" max="4" width="10.00390625" style="0" customWidth="1"/>
    <col min="5" max="5" width="12.8515625" style="0" customWidth="1"/>
    <col min="6" max="16384" width="8.8515625" style="0" customWidth="1"/>
  </cols>
  <sheetData>
    <row r="1" spans="1:4" ht="12">
      <c r="A1" s="2" t="s">
        <v>7</v>
      </c>
      <c r="B1" s="1"/>
      <c r="D1" s="1"/>
    </row>
    <row r="2" spans="3:8" ht="12">
      <c r="C2" s="5" t="s">
        <v>0</v>
      </c>
      <c r="E2" t="s">
        <v>1</v>
      </c>
      <c r="F2" s="1"/>
      <c r="G2" s="1"/>
      <c r="H2" s="1"/>
    </row>
    <row r="3" spans="1:5" ht="12">
      <c r="A3" s="3"/>
      <c r="B3" s="4" t="s">
        <v>8</v>
      </c>
      <c r="C3" s="61">
        <v>21000</v>
      </c>
      <c r="E3" s="70">
        <f>12*C3</f>
        <v>252000</v>
      </c>
    </row>
    <row r="4" spans="1:3" ht="12">
      <c r="A4" s="3"/>
      <c r="B4" s="5"/>
      <c r="C4" s="61"/>
    </row>
    <row r="5" spans="2:5" ht="12">
      <c r="B5" s="4" t="s">
        <v>9</v>
      </c>
      <c r="C5" s="61">
        <v>0.45</v>
      </c>
      <c r="E5" s="70">
        <f>C5</f>
        <v>0.45</v>
      </c>
    </row>
    <row r="6" spans="1:3" ht="12">
      <c r="A6" s="3"/>
      <c r="B6" s="5"/>
      <c r="C6" s="61"/>
    </row>
    <row r="7" spans="1:5" ht="12">
      <c r="A7" s="3"/>
      <c r="B7" s="4" t="s">
        <v>10</v>
      </c>
      <c r="C7" s="61">
        <v>1.3</v>
      </c>
      <c r="E7" s="70">
        <f>C7</f>
        <v>1.3</v>
      </c>
    </row>
    <row r="8" spans="1:2" ht="12">
      <c r="A8" s="3"/>
      <c r="B8" s="4"/>
    </row>
    <row r="9" spans="1:3" ht="12">
      <c r="A9" s="3" t="s">
        <v>15</v>
      </c>
      <c r="B9" s="4" t="s">
        <v>16</v>
      </c>
      <c r="C9" s="59">
        <v>18000</v>
      </c>
    </row>
    <row r="10" spans="1:3" ht="12">
      <c r="A10" s="3"/>
      <c r="B10" s="4" t="s">
        <v>11</v>
      </c>
      <c r="C10" s="62">
        <f>C3+C9*C5</f>
        <v>29100</v>
      </c>
    </row>
    <row r="11" spans="1:3" ht="12">
      <c r="A11" s="3"/>
      <c r="B11" s="4" t="s">
        <v>12</v>
      </c>
      <c r="C11" s="62">
        <f>C9*C7</f>
        <v>23400</v>
      </c>
    </row>
    <row r="12" spans="1:3" ht="12">
      <c r="A12" s="3"/>
      <c r="B12" s="4" t="s">
        <v>13</v>
      </c>
      <c r="C12" s="62">
        <f>C11-C10</f>
        <v>-5700</v>
      </c>
    </row>
    <row r="13" spans="1:2" ht="12">
      <c r="A13" s="3"/>
      <c r="B13" s="4"/>
    </row>
    <row r="14" spans="1:6" ht="12">
      <c r="A14" s="3" t="s">
        <v>17</v>
      </c>
      <c r="B14" s="4" t="s">
        <v>18</v>
      </c>
      <c r="C14" s="59">
        <f>C3/(C7-C5)</f>
        <v>24705.882352941175</v>
      </c>
      <c r="D14" s="6" t="s">
        <v>14</v>
      </c>
      <c r="E14" s="59">
        <f>E3/(E7-E5)</f>
        <v>296470.5882352941</v>
      </c>
      <c r="F14" t="s">
        <v>14</v>
      </c>
    </row>
    <row r="15" spans="2:6" ht="12">
      <c r="B15" s="4" t="s">
        <v>20</v>
      </c>
      <c r="C15" s="59">
        <f>C14/C9</f>
        <v>1.3725490196078431</v>
      </c>
      <c r="D15" t="s">
        <v>19</v>
      </c>
      <c r="E15" s="71">
        <f>E14/12</f>
        <v>24705.882352941175</v>
      </c>
      <c r="F15" t="s">
        <v>2</v>
      </c>
    </row>
    <row r="16" spans="2:6" ht="12">
      <c r="B16" s="4"/>
      <c r="C16" s="63"/>
      <c r="D16" t="s">
        <v>4</v>
      </c>
      <c r="F16" t="s">
        <v>3</v>
      </c>
    </row>
    <row r="17" ht="12">
      <c r="D17" t="s">
        <v>5</v>
      </c>
    </row>
    <row r="18" ht="12">
      <c r="D18" t="s">
        <v>6</v>
      </c>
    </row>
  </sheetData>
  <printOptions/>
  <pageMargins left="0.75" right="0.75" top="1" bottom="1" header="0.5" footer="0.5"/>
  <pageSetup horizontalDpi="300" verticalDpi="300" orientation="portrait" scale="120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32" sqref="A32"/>
    </sheetView>
  </sheetViews>
  <sheetFormatPr defaultColWidth="11.421875" defaultRowHeight="12.75"/>
  <cols>
    <col min="1" max="1" width="19.421875" style="0" customWidth="1"/>
    <col min="2" max="2" width="11.140625" style="0" customWidth="1"/>
    <col min="3" max="3" width="8.8515625" style="0" customWidth="1"/>
    <col min="4" max="4" width="15.421875" style="0" customWidth="1"/>
    <col min="5" max="5" width="12.421875" style="0" customWidth="1"/>
    <col min="6" max="6" width="13.00390625" style="5" customWidth="1"/>
    <col min="7" max="7" width="21.8515625" style="0" customWidth="1"/>
    <col min="8" max="16384" width="8.8515625" style="0" customWidth="1"/>
  </cols>
  <sheetData>
    <row r="1" ht="12">
      <c r="A1" s="12" t="s">
        <v>80</v>
      </c>
    </row>
    <row r="3" ht="12.75" thickBot="1"/>
    <row r="4" spans="2:5" ht="12">
      <c r="B4" s="29" t="s">
        <v>81</v>
      </c>
      <c r="D4" s="50" t="s">
        <v>82</v>
      </c>
      <c r="E4" s="50"/>
    </row>
    <row r="5" spans="2:5" ht="12">
      <c r="B5" s="31" t="s">
        <v>82</v>
      </c>
      <c r="D5" s="51"/>
      <c r="E5" s="51"/>
    </row>
    <row r="6" spans="2:5" ht="12">
      <c r="B6" s="43">
        <v>28500</v>
      </c>
      <c r="D6" s="51" t="s">
        <v>83</v>
      </c>
      <c r="E6" s="55">
        <f>AVERAGE(B6:B17)</f>
        <v>30516.666666666668</v>
      </c>
    </row>
    <row r="7" spans="2:5" ht="12">
      <c r="B7" s="43">
        <v>32600</v>
      </c>
      <c r="D7" s="51" t="s">
        <v>84</v>
      </c>
      <c r="E7" s="55">
        <f>MEDIAN(B6:B17)</f>
        <v>30250</v>
      </c>
    </row>
    <row r="8" spans="2:6" ht="12">
      <c r="B8" s="43">
        <v>34000</v>
      </c>
      <c r="D8" s="51" t="s">
        <v>85</v>
      </c>
      <c r="E8" s="5" t="e">
        <f>MODE(B6:B17)</f>
        <v>#N/A</v>
      </c>
      <c r="F8" s="5" t="s">
        <v>99</v>
      </c>
    </row>
    <row r="9" spans="2:5" ht="12">
      <c r="B9" s="43">
        <v>27500</v>
      </c>
      <c r="D9" s="51" t="s">
        <v>86</v>
      </c>
      <c r="E9" s="55">
        <f>STDEV(B6:B17)</f>
        <v>3996.551543821779</v>
      </c>
    </row>
    <row r="10" spans="2:6" ht="12">
      <c r="B10" s="43">
        <v>24600</v>
      </c>
      <c r="D10" s="51" t="s">
        <v>87</v>
      </c>
      <c r="E10" s="56">
        <f>VAR(B6:B17)</f>
        <v>15972424.242424244</v>
      </c>
      <c r="F10" s="59">
        <f>E9^2</f>
        <v>15972424.242424244</v>
      </c>
    </row>
    <row r="11" spans="2:6" ht="12">
      <c r="B11" s="43">
        <v>34500</v>
      </c>
      <c r="D11" s="51" t="s">
        <v>88</v>
      </c>
      <c r="E11" s="57">
        <f>KURT(B6:B17)</f>
        <v>-1.5635135796311386</v>
      </c>
      <c r="F11" s="5" t="s">
        <v>95</v>
      </c>
    </row>
    <row r="12" spans="2:6" ht="12">
      <c r="B12" s="43">
        <v>35500</v>
      </c>
      <c r="D12" s="51" t="s">
        <v>89</v>
      </c>
      <c r="E12" s="57">
        <f>SKEW(B6:B17)</f>
        <v>-0.00901116465608639</v>
      </c>
      <c r="F12" s="5" t="s">
        <v>96</v>
      </c>
    </row>
    <row r="13" spans="2:5" ht="12">
      <c r="B13" s="43">
        <v>36000</v>
      </c>
      <c r="D13" s="51" t="s">
        <v>90</v>
      </c>
      <c r="E13" s="55">
        <f>MAX(B6:B17)-MIN(B6:B17)</f>
        <v>11400</v>
      </c>
    </row>
    <row r="14" spans="2:5" ht="12">
      <c r="B14" s="43">
        <v>25700</v>
      </c>
      <c r="D14" s="51" t="s">
        <v>91</v>
      </c>
      <c r="E14" s="55">
        <f>MIN(B6:B17)</f>
        <v>24600</v>
      </c>
    </row>
    <row r="15" spans="2:5" ht="12">
      <c r="B15" s="43">
        <v>29000</v>
      </c>
      <c r="D15" s="51" t="s">
        <v>92</v>
      </c>
      <c r="E15" s="55">
        <f>MAX(B6:B17)</f>
        <v>36000</v>
      </c>
    </row>
    <row r="16" spans="2:5" ht="12">
      <c r="B16" s="43">
        <v>31500</v>
      </c>
      <c r="D16" s="51" t="s">
        <v>93</v>
      </c>
      <c r="E16" s="55">
        <f>SUM(B6:B17)</f>
        <v>366200</v>
      </c>
    </row>
    <row r="17" spans="2:5" ht="12.75" thickBot="1">
      <c r="B17" s="43">
        <v>26800</v>
      </c>
      <c r="D17" s="52" t="s">
        <v>94</v>
      </c>
      <c r="E17" s="58">
        <f>COUNT(B6:B17)</f>
        <v>12</v>
      </c>
    </row>
    <row r="19" ht="12">
      <c r="D19" t="s">
        <v>97</v>
      </c>
    </row>
    <row r="20" ht="12">
      <c r="D20" t="s">
        <v>98</v>
      </c>
    </row>
    <row r="23" spans="1:2" ht="12">
      <c r="A23" s="54" t="s">
        <v>71</v>
      </c>
      <c r="B23" s="43">
        <v>30516.67</v>
      </c>
    </row>
    <row r="24" spans="1:2" ht="12">
      <c r="A24" s="54" t="s">
        <v>72</v>
      </c>
      <c r="B24" s="43">
        <v>3996.55</v>
      </c>
    </row>
    <row r="25" spans="1:2" ht="12">
      <c r="A25" s="54" t="s">
        <v>73</v>
      </c>
      <c r="B25" s="43">
        <v>27000</v>
      </c>
    </row>
    <row r="26" ht="12">
      <c r="A26" s="39"/>
    </row>
    <row r="27" spans="1:2" ht="12">
      <c r="A27" s="54" t="s">
        <v>74</v>
      </c>
      <c r="B27" s="53">
        <f>(B25-B23)/B24</f>
        <v>-0.8799264365515252</v>
      </c>
    </row>
    <row r="28" spans="1:2" ht="12">
      <c r="A28" s="39"/>
      <c r="B28" s="5"/>
    </row>
    <row r="29" spans="1:2" ht="12">
      <c r="A29" s="16" t="s">
        <v>75</v>
      </c>
      <c r="B29" s="48">
        <v>0.3106</v>
      </c>
    </row>
    <row r="30" spans="1:3" ht="12">
      <c r="A30" s="77" t="s">
        <v>100</v>
      </c>
      <c r="B30" s="48">
        <f>0.5+B29</f>
        <v>0.8106</v>
      </c>
      <c r="C30" s="6" t="s">
        <v>77</v>
      </c>
    </row>
    <row r="31" spans="1:3" ht="12">
      <c r="A31" s="77"/>
      <c r="B31" s="45">
        <f>1-NORMDIST(B25,B23,B24,TRUE)</f>
        <v>0.8105504188905058</v>
      </c>
      <c r="C31" s="6" t="s">
        <v>78</v>
      </c>
    </row>
  </sheetData>
  <mergeCells count="1">
    <mergeCell ref="A30:A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C3" sqref="C3:C7"/>
    </sheetView>
  </sheetViews>
  <sheetFormatPr defaultColWidth="11.421875" defaultRowHeight="12.75"/>
  <cols>
    <col min="1" max="2" width="8.8515625" style="0" customWidth="1"/>
    <col min="3" max="3" width="11.140625" style="5" customWidth="1"/>
    <col min="4" max="4" width="11.28125" style="0" customWidth="1"/>
    <col min="5" max="16384" width="8.8515625" style="0" customWidth="1"/>
  </cols>
  <sheetData>
    <row r="1" spans="1:4" ht="12">
      <c r="A1" s="2" t="s">
        <v>21</v>
      </c>
      <c r="B1" s="1"/>
      <c r="D1" s="1"/>
    </row>
    <row r="2" spans="6:8" ht="12">
      <c r="F2" s="1"/>
      <c r="G2" s="1"/>
      <c r="H2" s="1"/>
    </row>
    <row r="3" spans="1:3" ht="12">
      <c r="A3" s="3"/>
      <c r="B3" s="4" t="s">
        <v>8</v>
      </c>
      <c r="C3" s="55">
        <v>25000</v>
      </c>
    </row>
    <row r="4" spans="1:3" ht="12">
      <c r="A4" s="3"/>
      <c r="B4" s="5"/>
      <c r="C4" s="55"/>
    </row>
    <row r="5" spans="2:3" ht="12">
      <c r="B5" s="4" t="s">
        <v>9</v>
      </c>
      <c r="C5" s="55">
        <v>10</v>
      </c>
    </row>
    <row r="6" spans="1:3" ht="12">
      <c r="A6" s="3"/>
      <c r="B6" s="5"/>
      <c r="C6" s="55"/>
    </row>
    <row r="7" spans="1:3" ht="12">
      <c r="A7" s="3"/>
      <c r="B7" s="4" t="s">
        <v>10</v>
      </c>
      <c r="C7" s="55">
        <v>30</v>
      </c>
    </row>
    <row r="8" spans="1:2" ht="12">
      <c r="A8" s="3"/>
      <c r="B8" s="5"/>
    </row>
    <row r="9" spans="1:4" ht="12">
      <c r="A9" s="3"/>
      <c r="B9" s="4" t="s">
        <v>18</v>
      </c>
      <c r="C9" s="64">
        <f>C3/(C7-C5)</f>
        <v>1250</v>
      </c>
      <c r="D9" s="6" t="s">
        <v>22</v>
      </c>
    </row>
    <row r="12" spans="3:4" ht="12">
      <c r="C12" s="4"/>
      <c r="D12" s="7"/>
    </row>
  </sheetData>
  <printOptions/>
  <pageMargins left="0.75" right="0.75" top="1" bottom="1" header="0.5" footer="0.5"/>
  <pageSetup horizontalDpi="300" verticalDpi="300" orientation="portrait" scale="12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C1" sqref="C1:C16384"/>
    </sheetView>
  </sheetViews>
  <sheetFormatPr defaultColWidth="11.421875" defaultRowHeight="12.75"/>
  <cols>
    <col min="1" max="2" width="8.8515625" style="0" customWidth="1"/>
    <col min="3" max="3" width="12.28125" style="5" customWidth="1"/>
    <col min="4" max="4" width="11.28125" style="0" customWidth="1"/>
    <col min="5" max="5" width="12.421875" style="0" customWidth="1"/>
    <col min="6" max="16384" width="8.8515625" style="0" customWidth="1"/>
  </cols>
  <sheetData>
    <row r="1" spans="1:4" ht="12">
      <c r="A1" s="2" t="s">
        <v>23</v>
      </c>
      <c r="B1" s="1"/>
      <c r="D1" s="1"/>
    </row>
    <row r="2" spans="6:8" ht="12">
      <c r="F2" s="1"/>
      <c r="G2" s="1"/>
      <c r="H2" s="1"/>
    </row>
    <row r="3" spans="1:4" ht="12">
      <c r="A3" s="3"/>
      <c r="B3" s="4" t="s">
        <v>8</v>
      </c>
      <c r="C3" s="55">
        <v>25000</v>
      </c>
      <c r="D3" t="s">
        <v>25</v>
      </c>
    </row>
    <row r="4" spans="1:2" ht="12">
      <c r="A4" s="3"/>
      <c r="B4" s="5"/>
    </row>
    <row r="5" spans="2:4" ht="12">
      <c r="B5" s="4" t="s">
        <v>9</v>
      </c>
      <c r="C5" s="55">
        <v>0.22</v>
      </c>
      <c r="D5" t="s">
        <v>26</v>
      </c>
    </row>
    <row r="6" spans="1:2" ht="12">
      <c r="A6" s="3"/>
      <c r="B6" s="5"/>
    </row>
    <row r="7" spans="1:4" ht="12">
      <c r="A7" s="3"/>
      <c r="B7" s="4" t="s">
        <v>10</v>
      </c>
      <c r="C7" s="55">
        <v>0.6</v>
      </c>
      <c r="D7" t="s">
        <v>27</v>
      </c>
    </row>
    <row r="8" spans="1:2" ht="12">
      <c r="A8" s="3"/>
      <c r="B8" s="5"/>
    </row>
    <row r="9" spans="1:6" ht="12">
      <c r="A9" s="3"/>
      <c r="B9" s="4" t="s">
        <v>18</v>
      </c>
      <c r="C9" s="60">
        <f>C3/(C7-C5)</f>
        <v>65789.47368421052</v>
      </c>
      <c r="D9" s="6" t="s">
        <v>24</v>
      </c>
      <c r="E9" s="11">
        <f>C9-C19</f>
        <v>10233.918128654957</v>
      </c>
      <c r="F9" s="6" t="s">
        <v>29</v>
      </c>
    </row>
    <row r="10" ht="12">
      <c r="E10" t="s">
        <v>30</v>
      </c>
    </row>
    <row r="11" ht="12">
      <c r="E11" t="s">
        <v>31</v>
      </c>
    </row>
    <row r="12" spans="1:4" ht="12">
      <c r="A12" t="s">
        <v>28</v>
      </c>
      <c r="C12" s="4"/>
      <c r="D12" s="7"/>
    </row>
    <row r="13" spans="2:4" ht="12">
      <c r="B13" s="4" t="s">
        <v>8</v>
      </c>
      <c r="C13" s="55">
        <v>25000</v>
      </c>
      <c r="D13" t="s">
        <v>25</v>
      </c>
    </row>
    <row r="14" ht="12">
      <c r="B14" s="5"/>
    </row>
    <row r="15" spans="2:4" ht="12">
      <c r="B15" s="4" t="s">
        <v>9</v>
      </c>
      <c r="C15" s="55">
        <v>0.15</v>
      </c>
      <c r="D15" t="s">
        <v>26</v>
      </c>
    </row>
    <row r="16" ht="12">
      <c r="B16" s="5"/>
    </row>
    <row r="17" spans="2:4" ht="12">
      <c r="B17" s="4" t="s">
        <v>10</v>
      </c>
      <c r="C17" s="55">
        <v>0.6</v>
      </c>
      <c r="D17" t="s">
        <v>27</v>
      </c>
    </row>
    <row r="18" ht="12">
      <c r="B18" s="5"/>
    </row>
    <row r="19" spans="2:4" ht="12">
      <c r="B19" s="4" t="s">
        <v>18</v>
      </c>
      <c r="C19" s="60">
        <f>C13/(C17-C15)</f>
        <v>55555.55555555556</v>
      </c>
      <c r="D19" s="6" t="s">
        <v>24</v>
      </c>
    </row>
  </sheetData>
  <printOptions/>
  <pageMargins left="0.75" right="0.75" top="1" bottom="1" header="0.5" footer="0.5"/>
  <pageSetup horizontalDpi="300" verticalDpi="300" orientation="portrait" scale="12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16" sqref="C16"/>
    </sheetView>
  </sheetViews>
  <sheetFormatPr defaultColWidth="11.421875" defaultRowHeight="12.75"/>
  <cols>
    <col min="1" max="2" width="8.8515625" style="0" customWidth="1"/>
    <col min="3" max="3" width="10.8515625" style="5" customWidth="1"/>
    <col min="4" max="4" width="11.28125" style="0" customWidth="1"/>
    <col min="5" max="16384" width="8.8515625" style="0" customWidth="1"/>
  </cols>
  <sheetData>
    <row r="1" spans="1:4" ht="12">
      <c r="A1" s="2" t="s">
        <v>32</v>
      </c>
      <c r="B1" s="1"/>
      <c r="D1" s="1"/>
    </row>
    <row r="2" spans="6:8" ht="12">
      <c r="F2" s="1"/>
      <c r="G2" s="1"/>
      <c r="H2" s="1"/>
    </row>
    <row r="3" spans="1:4" ht="12">
      <c r="A3" s="3"/>
      <c r="B3" s="4" t="s">
        <v>8</v>
      </c>
      <c r="C3" s="55">
        <v>25000</v>
      </c>
      <c r="D3" t="s">
        <v>35</v>
      </c>
    </row>
    <row r="4" spans="1:3" ht="12">
      <c r="A4" s="3"/>
      <c r="B4" s="5"/>
      <c r="C4" s="55"/>
    </row>
    <row r="5" spans="2:4" ht="12">
      <c r="B5" s="4" t="s">
        <v>9</v>
      </c>
      <c r="C5" s="55">
        <v>10</v>
      </c>
      <c r="D5" t="s">
        <v>35</v>
      </c>
    </row>
    <row r="6" spans="1:3" ht="12">
      <c r="A6" s="3"/>
      <c r="B6" s="5"/>
      <c r="C6" s="55"/>
    </row>
    <row r="7" spans="1:4" ht="12">
      <c r="A7" s="3"/>
      <c r="B7" s="4" t="s">
        <v>10</v>
      </c>
      <c r="C7" s="55">
        <v>30</v>
      </c>
      <c r="D7" t="s">
        <v>36</v>
      </c>
    </row>
    <row r="8" spans="1:2" ht="12">
      <c r="A8" s="3"/>
      <c r="B8" s="5"/>
    </row>
    <row r="9" spans="1:4" ht="12">
      <c r="A9" s="3"/>
      <c r="B9" s="4" t="s">
        <v>18</v>
      </c>
      <c r="C9" s="65">
        <f>C3/(C7-C5)</f>
        <v>1250</v>
      </c>
      <c r="D9" s="6" t="s">
        <v>22</v>
      </c>
    </row>
    <row r="10" spans="2:3" ht="12">
      <c r="B10" s="4"/>
      <c r="C10" s="66"/>
    </row>
    <row r="11" spans="2:4" ht="12">
      <c r="B11" s="4" t="s">
        <v>13</v>
      </c>
      <c r="C11" s="55">
        <f>C7*C9-(C3+C5*C9)</f>
        <v>0</v>
      </c>
      <c r="D11" t="s">
        <v>37</v>
      </c>
    </row>
    <row r="12" ht="12">
      <c r="C12" s="66"/>
    </row>
    <row r="13" spans="2:3" ht="12">
      <c r="B13" s="4" t="s">
        <v>33</v>
      </c>
      <c r="C13" s="55">
        <v>17000</v>
      </c>
    </row>
    <row r="14" spans="2:3" ht="12">
      <c r="B14" s="4" t="s">
        <v>34</v>
      </c>
      <c r="C14" s="55">
        <v>14</v>
      </c>
    </row>
    <row r="15" spans="2:4" ht="12">
      <c r="B15" s="72" t="s">
        <v>16</v>
      </c>
      <c r="C15" s="59">
        <f>C13/(C7-C14)</f>
        <v>1062.5</v>
      </c>
      <c r="D15" s="73" t="s">
        <v>22</v>
      </c>
    </row>
    <row r="16" spans="2:4" ht="12">
      <c r="B16" s="72"/>
      <c r="C16" s="59">
        <v>1063</v>
      </c>
      <c r="D16" s="73"/>
    </row>
  </sheetData>
  <mergeCells count="2">
    <mergeCell ref="B15:B16"/>
    <mergeCell ref="D15:D16"/>
  </mergeCells>
  <printOptions/>
  <pageMargins left="0.75" right="0.75" top="1" bottom="1" header="0.5" footer="0.5"/>
  <pageSetup horizontalDpi="300" verticalDpi="300" orientation="portrait" scale="120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19" sqref="D19"/>
    </sheetView>
  </sheetViews>
  <sheetFormatPr defaultColWidth="11.421875" defaultRowHeight="12.75"/>
  <cols>
    <col min="1" max="1" width="8.8515625" style="0" customWidth="1"/>
    <col min="2" max="2" width="9.421875" style="0" customWidth="1"/>
    <col min="3" max="3" width="10.8515625" style="8" customWidth="1"/>
    <col min="4" max="4" width="8.8515625" style="0" customWidth="1"/>
    <col min="5" max="5" width="17.7109375" style="0" customWidth="1"/>
    <col min="6" max="16384" width="8.8515625" style="0" customWidth="1"/>
  </cols>
  <sheetData>
    <row r="1" ht="12">
      <c r="A1" s="12" t="s">
        <v>38</v>
      </c>
    </row>
    <row r="3" spans="2:3" ht="12">
      <c r="B3" s="4" t="s">
        <v>39</v>
      </c>
      <c r="C3" s="9">
        <v>400</v>
      </c>
    </row>
    <row r="4" spans="2:3" ht="12">
      <c r="B4" s="4"/>
      <c r="C4" s="9"/>
    </row>
    <row r="5" spans="2:3" ht="12">
      <c r="B5" s="4" t="s">
        <v>40</v>
      </c>
      <c r="C5" s="9">
        <v>8000</v>
      </c>
    </row>
    <row r="6" spans="2:3" ht="12">
      <c r="B6" s="4"/>
      <c r="C6" s="9"/>
    </row>
    <row r="7" spans="2:3" ht="12">
      <c r="B7" s="4" t="s">
        <v>41</v>
      </c>
      <c r="C7" s="9">
        <v>75</v>
      </c>
    </row>
    <row r="8" spans="2:3" ht="12">
      <c r="B8" s="4"/>
      <c r="C8" s="9"/>
    </row>
    <row r="9" spans="2:3" ht="12">
      <c r="B9" s="4" t="s">
        <v>42</v>
      </c>
      <c r="C9" s="9">
        <v>60000</v>
      </c>
    </row>
    <row r="11" spans="2:5" ht="12">
      <c r="B11" s="4" t="s">
        <v>43</v>
      </c>
      <c r="C11" s="10">
        <f>(C9+C5)/(C3-C7)</f>
        <v>209.23076923076923</v>
      </c>
      <c r="D11" s="6" t="s">
        <v>44</v>
      </c>
      <c r="E11" s="13" t="s">
        <v>45</v>
      </c>
    </row>
    <row r="12" spans="3:4" ht="12">
      <c r="C12" s="14">
        <v>210</v>
      </c>
      <c r="D12" s="15" t="s">
        <v>44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D35" sqref="D35"/>
    </sheetView>
  </sheetViews>
  <sheetFormatPr defaultColWidth="11.421875" defaultRowHeight="12.75"/>
  <cols>
    <col min="1" max="1" width="3.8515625" style="12" customWidth="1"/>
    <col min="2" max="2" width="19.140625" style="0" customWidth="1"/>
    <col min="3" max="4" width="6.421875" style="0" customWidth="1"/>
    <col min="5" max="5" width="21.140625" style="0" customWidth="1"/>
    <col min="6" max="6" width="6.28125" style="0" customWidth="1"/>
    <col min="7" max="7" width="6.140625" style="0" customWidth="1"/>
    <col min="8" max="8" width="22.7109375" style="0" customWidth="1"/>
    <col min="9" max="9" width="7.421875" style="0" customWidth="1"/>
    <col min="10" max="16384" width="8.8515625" style="0" customWidth="1"/>
  </cols>
  <sheetData>
    <row r="1" ht="12">
      <c r="A1" s="12" t="s">
        <v>69</v>
      </c>
    </row>
    <row r="3" spans="1:9" ht="12">
      <c r="A3" s="35" t="s">
        <v>15</v>
      </c>
      <c r="E3" s="16" t="s">
        <v>104</v>
      </c>
      <c r="F3" s="17">
        <v>0.7</v>
      </c>
      <c r="H3" s="16" t="s">
        <v>46</v>
      </c>
      <c r="I3" s="17">
        <f>C5*F3</f>
        <v>0.27999999999999997</v>
      </c>
    </row>
    <row r="4" spans="1:9" ht="12">
      <c r="A4" s="35"/>
      <c r="E4" s="5"/>
      <c r="F4" s="3"/>
      <c r="I4" s="3"/>
    </row>
    <row r="5" spans="1:9" ht="12">
      <c r="A5" s="35"/>
      <c r="B5" s="16" t="s">
        <v>47</v>
      </c>
      <c r="C5" s="17">
        <v>0.4</v>
      </c>
      <c r="D5" s="18"/>
      <c r="E5" s="5"/>
      <c r="F5" s="3"/>
      <c r="I5" s="3"/>
    </row>
    <row r="6" spans="1:9" ht="12">
      <c r="A6" s="35"/>
      <c r="E6" s="5"/>
      <c r="F6" s="3"/>
      <c r="H6" s="6"/>
      <c r="I6" s="3"/>
    </row>
    <row r="7" spans="1:9" ht="12">
      <c r="A7" s="35"/>
      <c r="E7" s="16" t="s">
        <v>105</v>
      </c>
      <c r="F7" s="17">
        <v>0.3</v>
      </c>
      <c r="H7" s="19" t="s">
        <v>48</v>
      </c>
      <c r="I7" s="17">
        <f>C5*F7</f>
        <v>0.12</v>
      </c>
    </row>
    <row r="8" ht="12">
      <c r="A8" s="35"/>
    </row>
    <row r="9" ht="12">
      <c r="A9" s="35"/>
    </row>
    <row r="10" spans="1:9" ht="12">
      <c r="A10" s="35"/>
      <c r="E10" s="16" t="s">
        <v>106</v>
      </c>
      <c r="F10" s="17">
        <v>0.6</v>
      </c>
      <c r="H10" s="16" t="s">
        <v>49</v>
      </c>
      <c r="I10" s="17">
        <f>C12*F10</f>
        <v>0.36</v>
      </c>
    </row>
    <row r="11" spans="1:9" ht="12">
      <c r="A11" s="35"/>
      <c r="E11" s="5"/>
      <c r="F11" s="3"/>
      <c r="I11" s="3"/>
    </row>
    <row r="12" spans="1:9" ht="12">
      <c r="A12" s="35"/>
      <c r="B12" s="16" t="s">
        <v>50</v>
      </c>
      <c r="C12" s="17">
        <v>0.6</v>
      </c>
      <c r="D12" s="18"/>
      <c r="E12" s="5"/>
      <c r="F12" s="3"/>
      <c r="I12" s="3"/>
    </row>
    <row r="13" spans="1:9" ht="12">
      <c r="A13" s="35"/>
      <c r="E13" s="5"/>
      <c r="F13" s="3"/>
      <c r="H13" s="6"/>
      <c r="I13" s="3"/>
    </row>
    <row r="14" spans="1:9" ht="12">
      <c r="A14" s="35"/>
      <c r="E14" s="16" t="s">
        <v>107</v>
      </c>
      <c r="F14" s="17">
        <v>0.4</v>
      </c>
      <c r="H14" s="16" t="s">
        <v>51</v>
      </c>
      <c r="I14" s="17">
        <f>C12*F14</f>
        <v>0.24</v>
      </c>
    </row>
    <row r="15" ht="12">
      <c r="A15" s="35"/>
    </row>
    <row r="16" ht="12">
      <c r="A16" s="35"/>
    </row>
    <row r="17" ht="12">
      <c r="A17" s="35"/>
    </row>
    <row r="18" ht="12">
      <c r="A18" s="35" t="s">
        <v>17</v>
      </c>
    </row>
    <row r="19" spans="1:5" ht="12">
      <c r="A19" s="35"/>
      <c r="B19" s="20"/>
      <c r="C19" s="74" t="s">
        <v>52</v>
      </c>
      <c r="D19" s="74"/>
      <c r="E19" s="21" t="s">
        <v>53</v>
      </c>
    </row>
    <row r="20" spans="1:5" ht="12">
      <c r="A20" s="35"/>
      <c r="B20" s="22" t="s">
        <v>54</v>
      </c>
      <c r="C20" s="23" t="s">
        <v>55</v>
      </c>
      <c r="D20" s="24" t="s">
        <v>56</v>
      </c>
      <c r="E20" s="22" t="s">
        <v>57</v>
      </c>
    </row>
    <row r="21" spans="1:5" ht="12">
      <c r="A21" s="35"/>
      <c r="B21" s="25" t="s">
        <v>58</v>
      </c>
      <c r="C21" s="17">
        <v>0.28</v>
      </c>
      <c r="D21" s="26">
        <v>0.12</v>
      </c>
      <c r="E21" s="27">
        <f>C21+D21</f>
        <v>0.4</v>
      </c>
    </row>
    <row r="22" spans="1:5" ht="12">
      <c r="A22" s="35"/>
      <c r="B22" s="28" t="s">
        <v>59</v>
      </c>
      <c r="C22" s="29">
        <v>0.36</v>
      </c>
      <c r="D22" s="30">
        <v>0.24</v>
      </c>
      <c r="E22" s="27">
        <f>C22+D22</f>
        <v>0.6</v>
      </c>
    </row>
    <row r="23" spans="1:5" ht="12">
      <c r="A23" s="35"/>
      <c r="B23" s="28" t="s">
        <v>53</v>
      </c>
      <c r="C23" s="29"/>
      <c r="D23" s="30"/>
      <c r="E23" s="29"/>
    </row>
    <row r="24" spans="1:5" ht="12">
      <c r="A24" s="35"/>
      <c r="B24" s="25" t="s">
        <v>57</v>
      </c>
      <c r="C24" s="31">
        <f>C21+C22</f>
        <v>0.64</v>
      </c>
      <c r="D24" s="32">
        <f>D21+D22</f>
        <v>0.36</v>
      </c>
      <c r="E24" s="27">
        <f>C24+D24</f>
        <v>1</v>
      </c>
    </row>
    <row r="25" ht="12">
      <c r="A25" s="35"/>
    </row>
    <row r="26" ht="12">
      <c r="A26" s="35"/>
    </row>
    <row r="27" ht="12">
      <c r="A27" s="35"/>
    </row>
    <row r="28" ht="12">
      <c r="A28" s="35" t="s">
        <v>60</v>
      </c>
    </row>
    <row r="29" spans="1:3" ht="12">
      <c r="A29" s="34"/>
      <c r="B29" s="16" t="s">
        <v>61</v>
      </c>
      <c r="C29" s="33">
        <f>E22</f>
        <v>0.6</v>
      </c>
    </row>
    <row r="30" spans="1:3" ht="12">
      <c r="A30" s="34"/>
      <c r="B30" s="16" t="s">
        <v>62</v>
      </c>
      <c r="C30" s="33">
        <f>E21</f>
        <v>0.4</v>
      </c>
    </row>
    <row r="31" spans="1:3" ht="12">
      <c r="A31" s="34"/>
      <c r="B31" s="16" t="s">
        <v>106</v>
      </c>
      <c r="C31" s="33">
        <f>F10</f>
        <v>0.6</v>
      </c>
    </row>
    <row r="32" spans="1:3" ht="12">
      <c r="A32" s="34"/>
      <c r="B32" s="16" t="s">
        <v>104</v>
      </c>
      <c r="C32" s="33">
        <f>F3</f>
        <v>0.7</v>
      </c>
    </row>
    <row r="33" ht="12">
      <c r="A33" s="35"/>
    </row>
    <row r="34" spans="1:4" ht="12">
      <c r="A34" s="34"/>
      <c r="B34" s="16" t="s">
        <v>108</v>
      </c>
      <c r="C34" s="69">
        <f>C31*C29/(C31*C29+C32*C30)</f>
        <v>0.5625000000000001</v>
      </c>
      <c r="D34">
        <f>C31*C29/C24</f>
        <v>0.5625</v>
      </c>
    </row>
    <row r="35" ht="12">
      <c r="A35" s="35"/>
    </row>
    <row r="36" ht="12">
      <c r="A36" s="35"/>
    </row>
  </sheetData>
  <mergeCells count="1">
    <mergeCell ref="C19:D19"/>
  </mergeCells>
  <printOptions/>
  <pageMargins left="0.75" right="0.75" top="1" bottom="1" header="0.5" footer="0.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D30" sqref="D30"/>
    </sheetView>
  </sheetViews>
  <sheetFormatPr defaultColWidth="11.421875" defaultRowHeight="12.75"/>
  <cols>
    <col min="1" max="1" width="8.8515625" style="0" customWidth="1"/>
    <col min="2" max="2" width="20.28125" style="0" customWidth="1"/>
    <col min="3" max="3" width="16.00390625" style="0" customWidth="1"/>
    <col min="4" max="4" width="7.00390625" style="0" customWidth="1"/>
    <col min="5" max="5" width="17.140625" style="0" customWidth="1"/>
    <col min="6" max="6" width="6.421875" style="0" customWidth="1"/>
    <col min="7" max="7" width="20.140625" style="0" customWidth="1"/>
    <col min="8" max="8" width="14.28125" style="0" customWidth="1"/>
    <col min="9" max="9" width="6.8515625" style="0" customWidth="1"/>
    <col min="10" max="10" width="16.7109375" style="0" customWidth="1"/>
    <col min="11" max="16384" width="8.8515625" style="0" customWidth="1"/>
  </cols>
  <sheetData>
    <row r="1" ht="12">
      <c r="A1" s="12" t="s">
        <v>70</v>
      </c>
    </row>
    <row r="3" spans="2:3" ht="12">
      <c r="B3" s="75" t="s">
        <v>63</v>
      </c>
      <c r="C3" s="76"/>
    </row>
    <row r="4" spans="2:5" ht="12">
      <c r="B4" s="36" t="s">
        <v>65</v>
      </c>
      <c r="C4" s="36" t="s">
        <v>66</v>
      </c>
      <c r="E4" s="42" t="s">
        <v>109</v>
      </c>
    </row>
    <row r="5" spans="2:5" ht="12">
      <c r="B5" s="43">
        <v>50000</v>
      </c>
      <c r="C5" s="33">
        <v>0.3</v>
      </c>
      <c r="E5" s="56">
        <f>((B5-C11)^2)*C5</f>
        <v>43200000</v>
      </c>
    </row>
    <row r="6" spans="2:5" ht="12">
      <c r="B6" s="43">
        <v>60000</v>
      </c>
      <c r="C6" s="33">
        <v>0.2</v>
      </c>
      <c r="E6" s="56">
        <f>((B6-C11)^2)*C6</f>
        <v>96800000</v>
      </c>
    </row>
    <row r="7" spans="2:5" ht="12">
      <c r="B7" s="43">
        <v>80000</v>
      </c>
      <c r="C7" s="33">
        <v>0.1</v>
      </c>
      <c r="E7" s="56">
        <f>((B7-C11)^2)*C7</f>
        <v>176400000</v>
      </c>
    </row>
    <row r="8" spans="2:5" ht="12">
      <c r="B8" s="43">
        <v>10000</v>
      </c>
      <c r="C8" s="33">
        <v>0.3</v>
      </c>
      <c r="E8" s="56">
        <f>((B8-C11)^2)*C8</f>
        <v>235200000</v>
      </c>
    </row>
    <row r="9" spans="2:5" ht="12">
      <c r="B9" s="43">
        <v>0</v>
      </c>
      <c r="C9" s="33">
        <v>0.1</v>
      </c>
      <c r="E9" s="68">
        <f>((B9-C11)^2)*C9</f>
        <v>144400000</v>
      </c>
    </row>
    <row r="10" ht="12">
      <c r="E10" s="56">
        <f>SUM(E5:E9)</f>
        <v>696000000</v>
      </c>
    </row>
    <row r="11" spans="2:3" ht="12">
      <c r="B11" s="16" t="s">
        <v>103</v>
      </c>
      <c r="C11" s="43">
        <f>SUMPRODUCT(B5:B9,C5:C9)</f>
        <v>38000</v>
      </c>
    </row>
    <row r="13" spans="2:3" ht="12">
      <c r="B13" s="16" t="s">
        <v>67</v>
      </c>
      <c r="C13" s="44">
        <f>E10</f>
        <v>696000000</v>
      </c>
    </row>
    <row r="14" spans="2:4" ht="12">
      <c r="B14" s="16" t="s">
        <v>68</v>
      </c>
      <c r="C14" s="43">
        <f>SQRT(E10)</f>
        <v>26381.811916545837</v>
      </c>
      <c r="D14" s="80" t="s">
        <v>111</v>
      </c>
    </row>
    <row r="19" spans="2:3" ht="12">
      <c r="B19" s="75" t="s">
        <v>64</v>
      </c>
      <c r="C19" s="76"/>
    </row>
    <row r="20" spans="2:5" ht="12">
      <c r="B20" s="36" t="s">
        <v>65</v>
      </c>
      <c r="C20" s="36" t="s">
        <v>66</v>
      </c>
      <c r="E20" s="42" t="s">
        <v>110</v>
      </c>
    </row>
    <row r="21" spans="2:5" ht="12">
      <c r="B21" s="43">
        <v>30000</v>
      </c>
      <c r="C21" s="33">
        <v>0.6</v>
      </c>
      <c r="E21" s="56">
        <f>((B21-C27)^2)*C21</f>
        <v>9600000</v>
      </c>
    </row>
    <row r="22" spans="2:5" ht="12">
      <c r="B22" s="43">
        <v>40000</v>
      </c>
      <c r="C22" s="33">
        <v>0.4</v>
      </c>
      <c r="E22" s="68">
        <f>((B22-C27)^2)*C22</f>
        <v>14400000</v>
      </c>
    </row>
    <row r="23" spans="2:5" ht="12">
      <c r="B23" s="37"/>
      <c r="C23" s="38"/>
      <c r="D23" s="39"/>
      <c r="E23" s="67">
        <f>E21+E22</f>
        <v>24000000</v>
      </c>
    </row>
    <row r="24" spans="2:5" ht="12">
      <c r="B24" s="37"/>
      <c r="C24" s="38"/>
      <c r="D24" s="39"/>
      <c r="E24" s="18"/>
    </row>
    <row r="25" spans="2:5" ht="12">
      <c r="B25" s="37"/>
      <c r="C25" s="38"/>
      <c r="D25" s="39"/>
      <c r="E25" s="40"/>
    </row>
    <row r="26" ht="12">
      <c r="E26" s="41"/>
    </row>
    <row r="27" spans="2:3" ht="12">
      <c r="B27" s="16" t="s">
        <v>103</v>
      </c>
      <c r="C27" s="43">
        <f>SUMPRODUCT(B21:B22,C21:C22)</f>
        <v>34000</v>
      </c>
    </row>
    <row r="29" spans="2:3" ht="12">
      <c r="B29" s="16" t="s">
        <v>67</v>
      </c>
      <c r="C29" s="44">
        <f>E23</f>
        <v>24000000</v>
      </c>
    </row>
    <row r="30" spans="2:4" ht="12">
      <c r="B30" s="16" t="s">
        <v>68</v>
      </c>
      <c r="C30" s="43">
        <f>SQRT(C29)</f>
        <v>4898.979485566356</v>
      </c>
      <c r="D30" s="80" t="s">
        <v>112</v>
      </c>
    </row>
  </sheetData>
  <mergeCells count="2">
    <mergeCell ref="B3:C3"/>
    <mergeCell ref="B19:C19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12" sqref="C12"/>
    </sheetView>
  </sheetViews>
  <sheetFormatPr defaultColWidth="11.421875" defaultRowHeight="12.75"/>
  <cols>
    <col min="1" max="1" width="8.8515625" style="0" customWidth="1"/>
    <col min="2" max="2" width="19.8515625" style="0" customWidth="1"/>
    <col min="3" max="3" width="8.8515625" style="8" customWidth="1"/>
    <col min="4" max="16384" width="8.8515625" style="0" customWidth="1"/>
  </cols>
  <sheetData>
    <row r="1" ht="12">
      <c r="A1" s="12" t="s">
        <v>76</v>
      </c>
    </row>
    <row r="4" spans="2:3" ht="12">
      <c r="B4" s="16" t="s">
        <v>71</v>
      </c>
      <c r="C4" s="46">
        <v>2.6</v>
      </c>
    </row>
    <row r="5" spans="2:3" ht="12">
      <c r="B5" s="16" t="s">
        <v>72</v>
      </c>
      <c r="C5" s="46">
        <v>0.6</v>
      </c>
    </row>
    <row r="6" spans="2:3" ht="12">
      <c r="B6" s="16" t="s">
        <v>73</v>
      </c>
      <c r="C6" s="46">
        <v>3.5</v>
      </c>
    </row>
    <row r="8" spans="2:3" ht="12">
      <c r="B8" s="16" t="s">
        <v>74</v>
      </c>
      <c r="C8" s="46">
        <f>(C6-C4)/C5</f>
        <v>1.5</v>
      </c>
    </row>
    <row r="10" spans="2:3" ht="12">
      <c r="B10" s="16" t="s">
        <v>75</v>
      </c>
      <c r="C10" s="47">
        <v>0.4332</v>
      </c>
    </row>
    <row r="11" spans="2:4" ht="12">
      <c r="B11" s="77" t="s">
        <v>102</v>
      </c>
      <c r="C11" s="47">
        <f>0.5-C10</f>
        <v>0.06680000000000003</v>
      </c>
      <c r="D11" s="6" t="s">
        <v>77</v>
      </c>
    </row>
    <row r="12" spans="2:4" ht="12">
      <c r="B12" s="77"/>
      <c r="C12" s="47">
        <f>1-NORMDIST(C6,C4,C5,TRUE)</f>
        <v>0.06680720126885809</v>
      </c>
      <c r="D12" s="6" t="s">
        <v>78</v>
      </c>
    </row>
  </sheetData>
  <mergeCells count="1">
    <mergeCell ref="B11:B1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13" sqref="B13"/>
    </sheetView>
  </sheetViews>
  <sheetFormatPr defaultColWidth="11.421875" defaultRowHeight="12.75"/>
  <cols>
    <col min="1" max="1" width="8.8515625" style="0" customWidth="1"/>
    <col min="2" max="2" width="19.8515625" style="0" customWidth="1"/>
    <col min="3" max="3" width="8.8515625" style="8" customWidth="1"/>
    <col min="4" max="16384" width="8.8515625" style="0" customWidth="1"/>
  </cols>
  <sheetData>
    <row r="1" ht="12">
      <c r="A1" s="12" t="s">
        <v>79</v>
      </c>
    </row>
    <row r="4" spans="2:3" ht="12">
      <c r="B4" s="16" t="s">
        <v>71</v>
      </c>
      <c r="C4" s="46">
        <v>805</v>
      </c>
    </row>
    <row r="5" spans="2:3" ht="12">
      <c r="B5" s="16" t="s">
        <v>72</v>
      </c>
      <c r="C5" s="46">
        <v>207</v>
      </c>
    </row>
    <row r="6" spans="2:3" ht="12">
      <c r="B6" s="16" t="s">
        <v>73</v>
      </c>
      <c r="C6" s="46">
        <v>670</v>
      </c>
    </row>
    <row r="8" spans="2:3" ht="12">
      <c r="B8" s="16" t="s">
        <v>74</v>
      </c>
      <c r="C8" s="49">
        <f>(C6-C4)/C5</f>
        <v>-0.6521739130434783</v>
      </c>
    </row>
    <row r="10" spans="2:3" ht="12">
      <c r="B10" s="16" t="s">
        <v>75</v>
      </c>
      <c r="C10" s="47">
        <v>0.2422</v>
      </c>
    </row>
    <row r="11" spans="2:4" ht="12">
      <c r="B11" s="78" t="s">
        <v>101</v>
      </c>
      <c r="C11" s="47">
        <f>0.5+C10</f>
        <v>0.7422</v>
      </c>
      <c r="D11" s="6" t="s">
        <v>77</v>
      </c>
    </row>
    <row r="12" spans="2:4" ht="12">
      <c r="B12" s="79"/>
      <c r="C12" s="47">
        <f>1-NORMDIST(C6,C4,C5,TRUE)</f>
        <v>0.742855506641954</v>
      </c>
      <c r="D12" s="6" t="s">
        <v>78</v>
      </c>
    </row>
  </sheetData>
  <mergeCells count="1">
    <mergeCell ref="B11:B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Howard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Tristan Hubsch</dc:creator>
  <cp:keywords/>
  <dc:description/>
  <cp:lastModifiedBy>Tristan Hubsch</cp:lastModifiedBy>
  <dcterms:created xsi:type="dcterms:W3CDTF">2006-01-18T15:43:06Z</dcterms:created>
  <cp:category/>
  <cp:version/>
  <cp:contentType/>
  <cp:contentStatus/>
</cp:coreProperties>
</file>