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65096" windowWidth="15080" windowHeight="19660" firstSheet="4" activeTab="9"/>
  </bookViews>
  <sheets>
    <sheet name="3" sheetId="1" r:id="rId1"/>
    <sheet name="7" sheetId="2" r:id="rId2"/>
    <sheet name="11" sheetId="3" r:id="rId3"/>
    <sheet name="15" sheetId="4" r:id="rId4"/>
    <sheet name="19" sheetId="5" r:id="rId5"/>
    <sheet name="23" sheetId="6" r:id="rId6"/>
    <sheet name="27" sheetId="7" r:id="rId7"/>
    <sheet name="31" sheetId="8" r:id="rId8"/>
    <sheet name="33" sheetId="9" r:id="rId9"/>
    <sheet name="43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Lookup">'3'!$B$6:$C$10</definedName>
    <definedName name="Lookup1">'23'!$B$6:$C$11</definedName>
  </definedNames>
  <calcPr fullCalcOnLoad="1"/>
</workbook>
</file>

<file path=xl/sharedStrings.xml><?xml version="1.0" encoding="utf-8"?>
<sst xmlns="http://schemas.openxmlformats.org/spreadsheetml/2006/main" count="189" uniqueCount="132">
  <si>
    <t>No chortage:</t>
  </si>
  <si>
    <t>Stock 15 cases:</t>
  </si>
  <si>
    <t>15 cases sold:</t>
  </si>
  <si>
    <t>15/16:</t>
  </si>
  <si>
    <t>1 case short:</t>
  </si>
  <si>
    <t>No shortage:</t>
  </si>
  <si>
    <t>16/15:</t>
  </si>
  <si>
    <t>Stock 16 cases:</t>
  </si>
  <si>
    <t>1 case left-over:</t>
  </si>
  <si>
    <t>Maximax decision =</t>
  </si>
  <si>
    <t>Minimin decision =</t>
  </si>
  <si>
    <t>(d)</t>
  </si>
  <si>
    <t>Houses =</t>
  </si>
  <si>
    <t>Shopping center =</t>
  </si>
  <si>
    <t>Leasing =</t>
  </si>
  <si>
    <t>(e)</t>
  </si>
  <si>
    <t>Homework Problem #3-7</t>
  </si>
  <si>
    <t>Equal</t>
  </si>
  <si>
    <t>likelihood</t>
  </si>
  <si>
    <t>Economic/Political Climate</t>
  </si>
  <si>
    <t>Decline</t>
  </si>
  <si>
    <t>Same</t>
  </si>
  <si>
    <t>Improve</t>
  </si>
  <si>
    <t>Expected</t>
  </si>
  <si>
    <t>Country</t>
  </si>
  <si>
    <t>Value</t>
  </si>
  <si>
    <t>South Korea</t>
  </si>
  <si>
    <t>China</t>
  </si>
  <si>
    <t>Taiwan</t>
  </si>
  <si>
    <t>Philippines</t>
  </si>
  <si>
    <t>Mexico</t>
  </si>
  <si>
    <t>EVPI =</t>
  </si>
  <si>
    <t>million $</t>
  </si>
  <si>
    <t>Homework Problem #3-23</t>
  </si>
  <si>
    <t>(a) &amp; (b)</t>
  </si>
  <si>
    <t>Stock (cases)</t>
  </si>
  <si>
    <t>Opportunity</t>
  </si>
  <si>
    <t>Loss</t>
  </si>
  <si>
    <t>Homework Problem #3-27</t>
  </si>
  <si>
    <t>Homework Problem #3-11</t>
  </si>
  <si>
    <t>Homework Problem #3-15</t>
  </si>
  <si>
    <t>Homework Problem #3-19</t>
  </si>
  <si>
    <t>Season Outcome</t>
  </si>
  <si>
    <t>Loser</t>
  </si>
  <si>
    <t>Competitive</t>
  </si>
  <si>
    <t>Playoffs</t>
  </si>
  <si>
    <t xml:space="preserve">Expected </t>
  </si>
  <si>
    <t>Player</t>
  </si>
  <si>
    <t>Byrd</t>
  </si>
  <si>
    <t>O'Neil</t>
  </si>
  <si>
    <t>Johnson</t>
  </si>
  <si>
    <t>Gordan</t>
  </si>
  <si>
    <t>Homework Problem #3-31</t>
  </si>
  <si>
    <t>Investment A</t>
  </si>
  <si>
    <t>Investment B</t>
  </si>
  <si>
    <t xml:space="preserve">Homework Problem #3-33 </t>
  </si>
  <si>
    <t>2% Defective</t>
  </si>
  <si>
    <t>4% Defective</t>
  </si>
  <si>
    <t>Grower A</t>
  </si>
  <si>
    <t>6% Defective</t>
  </si>
  <si>
    <t>8% Defective</t>
  </si>
  <si>
    <t>10% Defective</t>
  </si>
  <si>
    <t>2% defective</t>
  </si>
  <si>
    <t>4% defective</t>
  </si>
  <si>
    <t>Grower B</t>
  </si>
  <si>
    <t>10% Defcetive</t>
  </si>
  <si>
    <t>Homework Problem #3-43</t>
  </si>
  <si>
    <t>a.</t>
  </si>
  <si>
    <t>Material Costs</t>
  </si>
  <si>
    <t>Stable</t>
  </si>
  <si>
    <t>Increase</t>
  </si>
  <si>
    <t>Decision</t>
  </si>
  <si>
    <t>Houses</t>
  </si>
  <si>
    <t>Shopping Center</t>
  </si>
  <si>
    <t>Leasing</t>
  </si>
  <si>
    <t>b.</t>
  </si>
  <si>
    <t>c.</t>
  </si>
  <si>
    <t>Off tackle</t>
  </si>
  <si>
    <t>Option</t>
  </si>
  <si>
    <t>Toss sweep</t>
  </si>
  <si>
    <t>Draw</t>
  </si>
  <si>
    <t>Pass</t>
  </si>
  <si>
    <t>Screen</t>
  </si>
  <si>
    <t>Wide tackle</t>
  </si>
  <si>
    <t>Nickel</t>
  </si>
  <si>
    <t>Blitz</t>
  </si>
  <si>
    <t>Pass, maximum "payoff"</t>
  </si>
  <si>
    <t>Worst cases</t>
  </si>
  <si>
    <t>Off tackle or Option, best of the worst cases</t>
  </si>
  <si>
    <t>Average</t>
  </si>
  <si>
    <t>Best average: toss sweep</t>
  </si>
  <si>
    <t>Press</t>
  </si>
  <si>
    <t>Lathe</t>
  </si>
  <si>
    <t>Grinder</t>
  </si>
  <si>
    <t>Contract</t>
  </si>
  <si>
    <t>No Cont.</t>
  </si>
  <si>
    <t>EV</t>
  </si>
  <si>
    <t>&gt;40</t>
  </si>
  <si>
    <t>20-40</t>
  </si>
  <si>
    <t>&lt;20</t>
  </si>
  <si>
    <t>Payoff</t>
  </si>
  <si>
    <t>EV=</t>
  </si>
  <si>
    <t>&lt;= this is the same as lease</t>
  </si>
  <si>
    <t>but leasing is secure</t>
  </si>
  <si>
    <t>Demand</t>
  </si>
  <si>
    <t>Economic Conditions</t>
  </si>
  <si>
    <t>Good</t>
  </si>
  <si>
    <t>Recession</t>
  </si>
  <si>
    <t>Maximum</t>
  </si>
  <si>
    <t>Minimum</t>
  </si>
  <si>
    <t>Bellhop</t>
  </si>
  <si>
    <t>Manager</t>
  </si>
  <si>
    <t>(a)</t>
  </si>
  <si>
    <t>Regret Table:</t>
  </si>
  <si>
    <t>Minimax regret decision =</t>
  </si>
  <si>
    <t>(b)</t>
  </si>
  <si>
    <t>Hurwicz:</t>
  </si>
  <si>
    <t>Alpha =</t>
  </si>
  <si>
    <t>1 - Alpha =</t>
  </si>
  <si>
    <t>Bellhop =</t>
  </si>
  <si>
    <t>Manager =</t>
  </si>
  <si>
    <t>Select</t>
  </si>
  <si>
    <t>( c)</t>
  </si>
  <si>
    <t>Equal Likelihood:</t>
  </si>
  <si>
    <t>Homework Problem #3-3</t>
  </si>
  <si>
    <t>Shopping center</t>
  </si>
  <si>
    <t>EVwPI=</t>
  </si>
  <si>
    <t>which is less than the best choice above.</t>
  </si>
  <si>
    <t>The calculation of the payoff table:</t>
  </si>
  <si>
    <t>For each case, follow through the scenario.</t>
  </si>
  <si>
    <t>15/15:</t>
  </si>
  <si>
    <t>No left-over: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</si>
</sst>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000"/>
    <numFmt numFmtId="168" formatCode="0.000"/>
    <numFmt numFmtId="169" formatCode="&quot;$&quot;#,##0"/>
    <numFmt numFmtId="170" formatCode="&quot;$&quot;#,##0.0"/>
    <numFmt numFmtId="171" formatCode="&quot;$&quot;#,##0.00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61"/>
      <name val="Arial"/>
      <family val="2"/>
    </font>
    <font>
      <sz val="8"/>
      <name val="Geneva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9" fontId="0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71" fontId="0" fillId="3" borderId="1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69" fontId="0" fillId="0" borderId="1" xfId="0" applyNumberFormat="1" applyBorder="1" applyAlignment="1">
      <alignment/>
    </xf>
    <xf numFmtId="169" fontId="1" fillId="0" borderId="0" xfId="0" applyNumberFormat="1" applyFont="1" applyAlignment="1">
      <alignment/>
    </xf>
    <xf numFmtId="169" fontId="0" fillId="2" borderId="1" xfId="0" applyNumberFormat="1" applyFill="1" applyBorder="1" applyAlignment="1">
      <alignment/>
    </xf>
    <xf numFmtId="171" fontId="0" fillId="0" borderId="1" xfId="0" applyNumberFormat="1" applyFon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0" fontId="0" fillId="0" borderId="14" xfId="0" applyBorder="1" applyAlignment="1">
      <alignment/>
    </xf>
    <xf numFmtId="171" fontId="0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/>
    </xf>
    <xf numFmtId="171" fontId="0" fillId="0" borderId="17" xfId="0" applyNumberFormat="1" applyFont="1" applyBorder="1" applyAlignment="1">
      <alignment horizontal="center"/>
    </xf>
    <xf numFmtId="171" fontId="0" fillId="0" borderId="18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171" fontId="0" fillId="0" borderId="20" xfId="0" applyNumberFormat="1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169" fontId="0" fillId="0" borderId="14" xfId="0" applyNumberFormat="1" applyFont="1" applyBorder="1" applyAlignment="1">
      <alignment horizontal="center"/>
    </xf>
    <xf numFmtId="169" fontId="0" fillId="0" borderId="17" xfId="0" applyNumberFormat="1" applyFont="1" applyBorder="1" applyAlignment="1">
      <alignment horizontal="center"/>
    </xf>
    <xf numFmtId="169" fontId="0" fillId="0" borderId="18" xfId="0" applyNumberFormat="1" applyFont="1" applyBorder="1" applyAlignment="1">
      <alignment horizontal="center"/>
    </xf>
    <xf numFmtId="169" fontId="0" fillId="0" borderId="21" xfId="0" applyNumberFormat="1" applyFont="1" applyBorder="1" applyAlignment="1">
      <alignment horizontal="center"/>
    </xf>
    <xf numFmtId="169" fontId="0" fillId="0" borderId="22" xfId="0" applyNumberFormat="1" applyFont="1" applyBorder="1" applyAlignment="1">
      <alignment horizontal="center"/>
    </xf>
    <xf numFmtId="169" fontId="0" fillId="0" borderId="19" xfId="0" applyNumberFormat="1" applyFont="1" applyBorder="1" applyAlignment="1">
      <alignment horizontal="center"/>
    </xf>
    <xf numFmtId="169" fontId="0" fillId="0" borderId="20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5" xfId="0" applyNumberFormat="1" applyBorder="1" applyAlignment="1">
      <alignment/>
    </xf>
    <xf numFmtId="2" fontId="0" fillId="2" borderId="5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1" fontId="0" fillId="2" borderId="32" xfId="0" applyNumberFormat="1" applyFon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" xfId="0" applyBorder="1" applyAlignment="1">
      <alignment/>
    </xf>
    <xf numFmtId="0" fontId="0" fillId="0" borderId="32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169" fontId="0" fillId="2" borderId="32" xfId="0" applyNumberFormat="1" applyFill="1" applyBorder="1" applyAlignment="1">
      <alignment/>
    </xf>
    <xf numFmtId="169" fontId="0" fillId="0" borderId="32" xfId="0" applyNumberFormat="1" applyBorder="1" applyAlignment="1">
      <alignment/>
    </xf>
    <xf numFmtId="169" fontId="0" fillId="0" borderId="3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171" fontId="0" fillId="0" borderId="33" xfId="0" applyNumberFormat="1" applyFont="1" applyBorder="1" applyAlignment="1">
      <alignment horizontal="center"/>
    </xf>
    <xf numFmtId="171" fontId="0" fillId="0" borderId="35" xfId="0" applyNumberFormat="1" applyFont="1" applyBorder="1" applyAlignment="1">
      <alignment horizontal="center"/>
    </xf>
    <xf numFmtId="171" fontId="0" fillId="0" borderId="21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1" fontId="0" fillId="0" borderId="36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71" fontId="0" fillId="0" borderId="0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7" xfId="0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37" xfId="0" applyNumberFormat="1" applyBorder="1" applyAlignment="1">
      <alignment horizontal="right"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6</xdr:row>
      <xdr:rowOff>104775</xdr:rowOff>
    </xdr:from>
    <xdr:to>
      <xdr:col>2</xdr:col>
      <xdr:colOff>419100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1866900" y="1038225"/>
          <a:ext cx="19050" cy="1666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6</xdr:row>
      <xdr:rowOff>76200</xdr:rowOff>
    </xdr:from>
    <xdr:to>
      <xdr:col>3</xdr:col>
      <xdr:colOff>285750</xdr:colOff>
      <xdr:row>23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876425" y="1009650"/>
          <a:ext cx="466725" cy="2609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114300</xdr:rowOff>
    </xdr:from>
    <xdr:to>
      <xdr:col>2</xdr:col>
      <xdr:colOff>266700</xdr:colOff>
      <xdr:row>29</xdr:row>
      <xdr:rowOff>76200</xdr:rowOff>
    </xdr:to>
    <xdr:sp>
      <xdr:nvSpPr>
        <xdr:cNvPr id="3" name="Line 3"/>
        <xdr:cNvSpPr>
          <a:spLocks/>
        </xdr:cNvSpPr>
      </xdr:nvSpPr>
      <xdr:spPr>
        <a:xfrm flipH="1" flipV="1">
          <a:off x="1704975" y="1200150"/>
          <a:ext cx="38100" cy="3390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2495550" y="18859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1314450" y="1971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3</xdr:col>
      <xdr:colOff>0</xdr:colOff>
      <xdr:row>26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723900" y="1971675"/>
          <a:ext cx="590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40</xdr:row>
      <xdr:rowOff>0</xdr:rowOff>
    </xdr:from>
    <xdr:ext cx="152400" cy="152400"/>
    <xdr:sp>
      <xdr:nvSpPr>
        <xdr:cNvPr id="4" name="Oval 4"/>
        <xdr:cNvSpPr>
          <a:spLocks/>
        </xdr:cNvSpPr>
      </xdr:nvSpPr>
      <xdr:spPr>
        <a:xfrm>
          <a:off x="2495550" y="63531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5" name="Line 5"/>
        <xdr:cNvSpPr>
          <a:spLocks/>
        </xdr:cNvSpPr>
      </xdr:nvSpPr>
      <xdr:spPr>
        <a:xfrm>
          <a:off x="1314450" y="64389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3</xdr:col>
      <xdr:colOff>0</xdr:colOff>
      <xdr:row>40</xdr:row>
      <xdr:rowOff>85725</xdr:rowOff>
    </xdr:to>
    <xdr:sp>
      <xdr:nvSpPr>
        <xdr:cNvPr id="6" name="Line 6"/>
        <xdr:cNvSpPr>
          <a:spLocks/>
        </xdr:cNvSpPr>
      </xdr:nvSpPr>
      <xdr:spPr>
        <a:xfrm>
          <a:off x="723900" y="4200525"/>
          <a:ext cx="59055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152400" cy="152400"/>
    <xdr:sp>
      <xdr:nvSpPr>
        <xdr:cNvPr id="7" name="Rectangle 7"/>
        <xdr:cNvSpPr>
          <a:spLocks/>
        </xdr:cNvSpPr>
      </xdr:nvSpPr>
      <xdr:spPr>
        <a:xfrm>
          <a:off x="4400550" y="12573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8" name="Line 8"/>
        <xdr:cNvSpPr>
          <a:spLocks/>
        </xdr:cNvSpPr>
      </xdr:nvSpPr>
      <xdr:spPr>
        <a:xfrm>
          <a:off x="3219450" y="1343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7</xdr:col>
      <xdr:colOff>0</xdr:colOff>
      <xdr:row>12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2628900" y="1343025"/>
          <a:ext cx="590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52400"/>
    <xdr:sp>
      <xdr:nvSpPr>
        <xdr:cNvPr id="10" name="Line 10"/>
        <xdr:cNvSpPr>
          <a:spLocks/>
        </xdr:cNvSpPr>
      </xdr:nvSpPr>
      <xdr:spPr>
        <a:xfrm>
          <a:off x="4400550" y="2676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17</xdr:row>
      <xdr:rowOff>85725</xdr:rowOff>
    </xdr:from>
    <xdr:to>
      <xdr:col>16</xdr:col>
      <xdr:colOff>0</xdr:colOff>
      <xdr:row>17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543425" y="2762250"/>
          <a:ext cx="30956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3219450" y="27622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7</xdr:col>
      <xdr:colOff>0</xdr:colOff>
      <xdr:row>17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2628900" y="1971675"/>
          <a:ext cx="590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152400" cy="152400"/>
    <xdr:sp>
      <xdr:nvSpPr>
        <xdr:cNvPr id="14" name="Oval 14"/>
        <xdr:cNvSpPr>
          <a:spLocks/>
        </xdr:cNvSpPr>
      </xdr:nvSpPr>
      <xdr:spPr>
        <a:xfrm>
          <a:off x="6315075" y="6286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4</xdr:row>
      <xdr:rowOff>85725</xdr:rowOff>
    </xdr:from>
    <xdr:to>
      <xdr:col>13</xdr:col>
      <xdr:colOff>0</xdr:colOff>
      <xdr:row>4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5133975" y="7143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85725</xdr:rowOff>
    </xdr:from>
    <xdr:to>
      <xdr:col>11</xdr:col>
      <xdr:colOff>0</xdr:colOff>
      <xdr:row>8</xdr:row>
      <xdr:rowOff>85725</xdr:rowOff>
    </xdr:to>
    <xdr:sp>
      <xdr:nvSpPr>
        <xdr:cNvPr id="16" name="Line 16"/>
        <xdr:cNvSpPr>
          <a:spLocks/>
        </xdr:cNvSpPr>
      </xdr:nvSpPr>
      <xdr:spPr>
        <a:xfrm flipV="1">
          <a:off x="4543425" y="714375"/>
          <a:ext cx="590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12</xdr:row>
      <xdr:rowOff>0</xdr:rowOff>
    </xdr:from>
    <xdr:ext cx="0" cy="152400"/>
    <xdr:sp>
      <xdr:nvSpPr>
        <xdr:cNvPr id="17" name="Line 17"/>
        <xdr:cNvSpPr>
          <a:spLocks/>
        </xdr:cNvSpPr>
      </xdr:nvSpPr>
      <xdr:spPr>
        <a:xfrm>
          <a:off x="6315075" y="1885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12</xdr:row>
      <xdr:rowOff>85725</xdr:rowOff>
    </xdr:from>
    <xdr:to>
      <xdr:col>16</xdr:col>
      <xdr:colOff>0</xdr:colOff>
      <xdr:row>12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6457950" y="1971675"/>
          <a:ext cx="1181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85725</xdr:rowOff>
    </xdr:from>
    <xdr:to>
      <xdr:col>13</xdr:col>
      <xdr:colOff>0</xdr:colOff>
      <xdr:row>12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133975" y="1971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11</xdr:col>
      <xdr:colOff>0</xdr:colOff>
      <xdr:row>12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4543425" y="1343025"/>
          <a:ext cx="590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2</xdr:row>
      <xdr:rowOff>0</xdr:rowOff>
    </xdr:from>
    <xdr:ext cx="0" cy="152400"/>
    <xdr:sp>
      <xdr:nvSpPr>
        <xdr:cNvPr id="21" name="Line 21"/>
        <xdr:cNvSpPr>
          <a:spLocks/>
        </xdr:cNvSpPr>
      </xdr:nvSpPr>
      <xdr:spPr>
        <a:xfrm>
          <a:off x="7639050" y="304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</xdr:row>
      <xdr:rowOff>85725</xdr:rowOff>
    </xdr:from>
    <xdr:to>
      <xdr:col>16</xdr:col>
      <xdr:colOff>0</xdr:colOff>
      <xdr:row>2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7048500" y="390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85725</xdr:rowOff>
    </xdr:from>
    <xdr:to>
      <xdr:col>15</xdr:col>
      <xdr:colOff>0</xdr:colOff>
      <xdr:row>4</xdr:row>
      <xdr:rowOff>85725</xdr:rowOff>
    </xdr:to>
    <xdr:sp>
      <xdr:nvSpPr>
        <xdr:cNvPr id="23" name="Line 23"/>
        <xdr:cNvSpPr>
          <a:spLocks/>
        </xdr:cNvSpPr>
      </xdr:nvSpPr>
      <xdr:spPr>
        <a:xfrm flipV="1">
          <a:off x="6457950" y="390525"/>
          <a:ext cx="590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7</xdr:row>
      <xdr:rowOff>0</xdr:rowOff>
    </xdr:from>
    <xdr:ext cx="0" cy="152400"/>
    <xdr:sp>
      <xdr:nvSpPr>
        <xdr:cNvPr id="24" name="Line 24"/>
        <xdr:cNvSpPr>
          <a:spLocks/>
        </xdr:cNvSpPr>
      </xdr:nvSpPr>
      <xdr:spPr>
        <a:xfrm>
          <a:off x="7639050" y="1095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7</xdr:row>
      <xdr:rowOff>85725</xdr:rowOff>
    </xdr:from>
    <xdr:to>
      <xdr:col>16</xdr:col>
      <xdr:colOff>0</xdr:colOff>
      <xdr:row>7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7048500" y="1181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85725</xdr:rowOff>
    </xdr:from>
    <xdr:to>
      <xdr:col>15</xdr:col>
      <xdr:colOff>0</xdr:colOff>
      <xdr:row>7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6457950" y="714375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28</xdr:row>
      <xdr:rowOff>0</xdr:rowOff>
    </xdr:from>
    <xdr:ext cx="152400" cy="152400"/>
    <xdr:sp>
      <xdr:nvSpPr>
        <xdr:cNvPr id="27" name="Rectangle 27"/>
        <xdr:cNvSpPr>
          <a:spLocks/>
        </xdr:cNvSpPr>
      </xdr:nvSpPr>
      <xdr:spPr>
        <a:xfrm>
          <a:off x="4400550" y="44386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28</xdr:row>
      <xdr:rowOff>85725</xdr:rowOff>
    </xdr:from>
    <xdr:to>
      <xdr:col>9</xdr:col>
      <xdr:colOff>0</xdr:colOff>
      <xdr:row>28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219450" y="45243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7</xdr:col>
      <xdr:colOff>0</xdr:colOff>
      <xdr:row>40</xdr:row>
      <xdr:rowOff>85725</xdr:rowOff>
    </xdr:to>
    <xdr:sp>
      <xdr:nvSpPr>
        <xdr:cNvPr id="29" name="Line 29"/>
        <xdr:cNvSpPr>
          <a:spLocks/>
        </xdr:cNvSpPr>
      </xdr:nvSpPr>
      <xdr:spPr>
        <a:xfrm flipV="1">
          <a:off x="2628900" y="4524375"/>
          <a:ext cx="59055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43</xdr:row>
      <xdr:rowOff>0</xdr:rowOff>
    </xdr:from>
    <xdr:ext cx="152400" cy="152400"/>
    <xdr:sp>
      <xdr:nvSpPr>
        <xdr:cNvPr id="30" name="Rectangle 30"/>
        <xdr:cNvSpPr>
          <a:spLocks/>
        </xdr:cNvSpPr>
      </xdr:nvSpPr>
      <xdr:spPr>
        <a:xfrm>
          <a:off x="4400550" y="68294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43</xdr:row>
      <xdr:rowOff>85725</xdr:rowOff>
    </xdr:from>
    <xdr:to>
      <xdr:col>9</xdr:col>
      <xdr:colOff>0</xdr:colOff>
      <xdr:row>43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3219450" y="6915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7</xdr:col>
      <xdr:colOff>0</xdr:colOff>
      <xdr:row>43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2628900" y="6438900"/>
          <a:ext cx="590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52</xdr:row>
      <xdr:rowOff>0</xdr:rowOff>
    </xdr:from>
    <xdr:ext cx="0" cy="152400"/>
    <xdr:sp>
      <xdr:nvSpPr>
        <xdr:cNvPr id="33" name="Line 33"/>
        <xdr:cNvSpPr>
          <a:spLocks/>
        </xdr:cNvSpPr>
      </xdr:nvSpPr>
      <xdr:spPr>
        <a:xfrm>
          <a:off x="4400550" y="8258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52</xdr:row>
      <xdr:rowOff>85725</xdr:rowOff>
    </xdr:from>
    <xdr:to>
      <xdr:col>16</xdr:col>
      <xdr:colOff>0</xdr:colOff>
      <xdr:row>52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4543425" y="8343900"/>
          <a:ext cx="30956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85725</xdr:rowOff>
    </xdr:from>
    <xdr:to>
      <xdr:col>9</xdr:col>
      <xdr:colOff>0</xdr:colOff>
      <xdr:row>52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3219450" y="83439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7</xdr:col>
      <xdr:colOff>0</xdr:colOff>
      <xdr:row>52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2628900" y="6438900"/>
          <a:ext cx="5905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24</xdr:row>
      <xdr:rowOff>0</xdr:rowOff>
    </xdr:from>
    <xdr:ext cx="152400" cy="152400"/>
    <xdr:sp>
      <xdr:nvSpPr>
        <xdr:cNvPr id="37" name="Oval 37"/>
        <xdr:cNvSpPr>
          <a:spLocks/>
        </xdr:cNvSpPr>
      </xdr:nvSpPr>
      <xdr:spPr>
        <a:xfrm>
          <a:off x="6315075" y="38004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24</xdr:row>
      <xdr:rowOff>85725</xdr:rowOff>
    </xdr:from>
    <xdr:to>
      <xdr:col>13</xdr:col>
      <xdr:colOff>0</xdr:colOff>
      <xdr:row>24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5133975" y="38862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85725</xdr:rowOff>
    </xdr:from>
    <xdr:to>
      <xdr:col>11</xdr:col>
      <xdr:colOff>0</xdr:colOff>
      <xdr:row>28</xdr:row>
      <xdr:rowOff>85725</xdr:rowOff>
    </xdr:to>
    <xdr:sp>
      <xdr:nvSpPr>
        <xdr:cNvPr id="39" name="Line 39"/>
        <xdr:cNvSpPr>
          <a:spLocks/>
        </xdr:cNvSpPr>
      </xdr:nvSpPr>
      <xdr:spPr>
        <a:xfrm flipV="1">
          <a:off x="4543425" y="3886200"/>
          <a:ext cx="590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32</xdr:row>
      <xdr:rowOff>0</xdr:rowOff>
    </xdr:from>
    <xdr:ext cx="0" cy="152400"/>
    <xdr:sp>
      <xdr:nvSpPr>
        <xdr:cNvPr id="40" name="Line 40"/>
        <xdr:cNvSpPr>
          <a:spLocks/>
        </xdr:cNvSpPr>
      </xdr:nvSpPr>
      <xdr:spPr>
        <a:xfrm>
          <a:off x="6315075" y="5076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32</xdr:row>
      <xdr:rowOff>85725</xdr:rowOff>
    </xdr:from>
    <xdr:to>
      <xdr:col>16</xdr:col>
      <xdr:colOff>0</xdr:colOff>
      <xdr:row>32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6457950" y="5162550"/>
          <a:ext cx="1181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85725</xdr:rowOff>
    </xdr:from>
    <xdr:to>
      <xdr:col>13</xdr:col>
      <xdr:colOff>0</xdr:colOff>
      <xdr:row>32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5133975" y="5162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85725</xdr:rowOff>
    </xdr:from>
    <xdr:to>
      <xdr:col>11</xdr:col>
      <xdr:colOff>0</xdr:colOff>
      <xdr:row>32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4543425" y="4524375"/>
          <a:ext cx="590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39</xdr:row>
      <xdr:rowOff>0</xdr:rowOff>
    </xdr:from>
    <xdr:ext cx="152400" cy="152400"/>
    <xdr:sp>
      <xdr:nvSpPr>
        <xdr:cNvPr id="44" name="Oval 44"/>
        <xdr:cNvSpPr>
          <a:spLocks/>
        </xdr:cNvSpPr>
      </xdr:nvSpPr>
      <xdr:spPr>
        <a:xfrm>
          <a:off x="6315075" y="61912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39</xdr:row>
      <xdr:rowOff>85725</xdr:rowOff>
    </xdr:from>
    <xdr:to>
      <xdr:col>13</xdr:col>
      <xdr:colOff>0</xdr:colOff>
      <xdr:row>39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5133975" y="6276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85725</xdr:rowOff>
    </xdr:from>
    <xdr:to>
      <xdr:col>11</xdr:col>
      <xdr:colOff>0</xdr:colOff>
      <xdr:row>43</xdr:row>
      <xdr:rowOff>85725</xdr:rowOff>
    </xdr:to>
    <xdr:sp>
      <xdr:nvSpPr>
        <xdr:cNvPr id="46" name="Line 46"/>
        <xdr:cNvSpPr>
          <a:spLocks/>
        </xdr:cNvSpPr>
      </xdr:nvSpPr>
      <xdr:spPr>
        <a:xfrm flipV="1">
          <a:off x="4543425" y="6276975"/>
          <a:ext cx="590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47</xdr:row>
      <xdr:rowOff>0</xdr:rowOff>
    </xdr:from>
    <xdr:ext cx="0" cy="152400"/>
    <xdr:sp>
      <xdr:nvSpPr>
        <xdr:cNvPr id="47" name="Line 47"/>
        <xdr:cNvSpPr>
          <a:spLocks/>
        </xdr:cNvSpPr>
      </xdr:nvSpPr>
      <xdr:spPr>
        <a:xfrm>
          <a:off x="6315075" y="7467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47</xdr:row>
      <xdr:rowOff>85725</xdr:rowOff>
    </xdr:from>
    <xdr:to>
      <xdr:col>16</xdr:col>
      <xdr:colOff>0</xdr:colOff>
      <xdr:row>47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6457950" y="7553325"/>
          <a:ext cx="1181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85725</xdr:rowOff>
    </xdr:from>
    <xdr:to>
      <xdr:col>13</xdr:col>
      <xdr:colOff>0</xdr:colOff>
      <xdr:row>47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5133975" y="75533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85725</xdr:rowOff>
    </xdr:from>
    <xdr:to>
      <xdr:col>11</xdr:col>
      <xdr:colOff>0</xdr:colOff>
      <xdr:row>47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4543425" y="6915150"/>
          <a:ext cx="590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22</xdr:row>
      <xdr:rowOff>0</xdr:rowOff>
    </xdr:from>
    <xdr:ext cx="0" cy="152400"/>
    <xdr:sp>
      <xdr:nvSpPr>
        <xdr:cNvPr id="51" name="Line 51"/>
        <xdr:cNvSpPr>
          <a:spLocks/>
        </xdr:cNvSpPr>
      </xdr:nvSpPr>
      <xdr:spPr>
        <a:xfrm>
          <a:off x="7639050" y="3476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22</xdr:row>
      <xdr:rowOff>85725</xdr:rowOff>
    </xdr:from>
    <xdr:to>
      <xdr:col>16</xdr:col>
      <xdr:colOff>0</xdr:colOff>
      <xdr:row>22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7048500" y="3562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85725</xdr:rowOff>
    </xdr:from>
    <xdr:to>
      <xdr:col>15</xdr:col>
      <xdr:colOff>0</xdr:colOff>
      <xdr:row>24</xdr:row>
      <xdr:rowOff>85725</xdr:rowOff>
    </xdr:to>
    <xdr:sp>
      <xdr:nvSpPr>
        <xdr:cNvPr id="53" name="Line 53"/>
        <xdr:cNvSpPr>
          <a:spLocks/>
        </xdr:cNvSpPr>
      </xdr:nvSpPr>
      <xdr:spPr>
        <a:xfrm flipV="1">
          <a:off x="6457950" y="3562350"/>
          <a:ext cx="590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27</xdr:row>
      <xdr:rowOff>0</xdr:rowOff>
    </xdr:from>
    <xdr:ext cx="0" cy="152400"/>
    <xdr:sp>
      <xdr:nvSpPr>
        <xdr:cNvPr id="54" name="Line 54"/>
        <xdr:cNvSpPr>
          <a:spLocks/>
        </xdr:cNvSpPr>
      </xdr:nvSpPr>
      <xdr:spPr>
        <a:xfrm>
          <a:off x="7639050" y="42767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27</xdr:row>
      <xdr:rowOff>85725</xdr:rowOff>
    </xdr:from>
    <xdr:to>
      <xdr:col>16</xdr:col>
      <xdr:colOff>0</xdr:colOff>
      <xdr:row>27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7048500" y="4362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85725</xdr:rowOff>
    </xdr:from>
    <xdr:to>
      <xdr:col>15</xdr:col>
      <xdr:colOff>0</xdr:colOff>
      <xdr:row>27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6457950" y="3886200"/>
          <a:ext cx="590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37</xdr:row>
      <xdr:rowOff>0</xdr:rowOff>
    </xdr:from>
    <xdr:ext cx="0" cy="152400"/>
    <xdr:sp>
      <xdr:nvSpPr>
        <xdr:cNvPr id="57" name="Line 57"/>
        <xdr:cNvSpPr>
          <a:spLocks/>
        </xdr:cNvSpPr>
      </xdr:nvSpPr>
      <xdr:spPr>
        <a:xfrm>
          <a:off x="7639050" y="5867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37</xdr:row>
      <xdr:rowOff>85725</xdr:rowOff>
    </xdr:from>
    <xdr:to>
      <xdr:col>16</xdr:col>
      <xdr:colOff>0</xdr:colOff>
      <xdr:row>37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7048500" y="5953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85725</xdr:rowOff>
    </xdr:from>
    <xdr:to>
      <xdr:col>15</xdr:col>
      <xdr:colOff>0</xdr:colOff>
      <xdr:row>39</xdr:row>
      <xdr:rowOff>85725</xdr:rowOff>
    </xdr:to>
    <xdr:sp>
      <xdr:nvSpPr>
        <xdr:cNvPr id="59" name="Line 59"/>
        <xdr:cNvSpPr>
          <a:spLocks/>
        </xdr:cNvSpPr>
      </xdr:nvSpPr>
      <xdr:spPr>
        <a:xfrm flipV="1">
          <a:off x="6457950" y="5953125"/>
          <a:ext cx="590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42</xdr:row>
      <xdr:rowOff>0</xdr:rowOff>
    </xdr:from>
    <xdr:ext cx="0" cy="152400"/>
    <xdr:sp>
      <xdr:nvSpPr>
        <xdr:cNvPr id="60" name="Line 60"/>
        <xdr:cNvSpPr>
          <a:spLocks/>
        </xdr:cNvSpPr>
      </xdr:nvSpPr>
      <xdr:spPr>
        <a:xfrm>
          <a:off x="7639050" y="6667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42</xdr:row>
      <xdr:rowOff>85725</xdr:rowOff>
    </xdr:from>
    <xdr:to>
      <xdr:col>16</xdr:col>
      <xdr:colOff>0</xdr:colOff>
      <xdr:row>42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7048500" y="6753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85725</xdr:rowOff>
    </xdr:from>
    <xdr:to>
      <xdr:col>15</xdr:col>
      <xdr:colOff>0</xdr:colOff>
      <xdr:row>42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6457950" y="6276975"/>
          <a:ext cx="590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52400" cy="152400"/>
    <xdr:sp>
      <xdr:nvSpPr>
        <xdr:cNvPr id="63" name="Rectangle 63"/>
        <xdr:cNvSpPr>
          <a:spLocks/>
        </xdr:cNvSpPr>
      </xdr:nvSpPr>
      <xdr:spPr>
        <a:xfrm>
          <a:off x="590550" y="41148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>
      <xdr:nvSpPr>
        <xdr:cNvPr id="64" name="Oval 65"/>
        <xdr:cNvSpPr>
          <a:spLocks/>
        </xdr:cNvSpPr>
      </xdr:nvSpPr>
      <xdr:spPr>
        <a:xfrm>
          <a:off x="2495550" y="18859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65" name="Line 66"/>
        <xdr:cNvSpPr>
          <a:spLocks/>
        </xdr:cNvSpPr>
      </xdr:nvSpPr>
      <xdr:spPr>
        <a:xfrm>
          <a:off x="1314450" y="1971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3</xdr:col>
      <xdr:colOff>0</xdr:colOff>
      <xdr:row>26</xdr:row>
      <xdr:rowOff>85725</xdr:rowOff>
    </xdr:to>
    <xdr:sp>
      <xdr:nvSpPr>
        <xdr:cNvPr id="66" name="Line 67"/>
        <xdr:cNvSpPr>
          <a:spLocks/>
        </xdr:cNvSpPr>
      </xdr:nvSpPr>
      <xdr:spPr>
        <a:xfrm flipV="1">
          <a:off x="723900" y="1971675"/>
          <a:ext cx="590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40</xdr:row>
      <xdr:rowOff>0</xdr:rowOff>
    </xdr:from>
    <xdr:ext cx="152400" cy="152400"/>
    <xdr:sp>
      <xdr:nvSpPr>
        <xdr:cNvPr id="67" name="Oval 68"/>
        <xdr:cNvSpPr>
          <a:spLocks/>
        </xdr:cNvSpPr>
      </xdr:nvSpPr>
      <xdr:spPr>
        <a:xfrm>
          <a:off x="2495550" y="63531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40</xdr:row>
      <xdr:rowOff>85725</xdr:rowOff>
    </xdr:from>
    <xdr:to>
      <xdr:col>5</xdr:col>
      <xdr:colOff>0</xdr:colOff>
      <xdr:row>40</xdr:row>
      <xdr:rowOff>85725</xdr:rowOff>
    </xdr:to>
    <xdr:sp>
      <xdr:nvSpPr>
        <xdr:cNvPr id="68" name="Line 69"/>
        <xdr:cNvSpPr>
          <a:spLocks/>
        </xdr:cNvSpPr>
      </xdr:nvSpPr>
      <xdr:spPr>
        <a:xfrm>
          <a:off x="1314450" y="64389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3</xdr:col>
      <xdr:colOff>0</xdr:colOff>
      <xdr:row>40</xdr:row>
      <xdr:rowOff>85725</xdr:rowOff>
    </xdr:to>
    <xdr:sp>
      <xdr:nvSpPr>
        <xdr:cNvPr id="69" name="Line 70"/>
        <xdr:cNvSpPr>
          <a:spLocks/>
        </xdr:cNvSpPr>
      </xdr:nvSpPr>
      <xdr:spPr>
        <a:xfrm>
          <a:off x="723900" y="4200525"/>
          <a:ext cx="59055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152400" cy="152400"/>
    <xdr:sp>
      <xdr:nvSpPr>
        <xdr:cNvPr id="70" name="Rectangle 71"/>
        <xdr:cNvSpPr>
          <a:spLocks/>
        </xdr:cNvSpPr>
      </xdr:nvSpPr>
      <xdr:spPr>
        <a:xfrm>
          <a:off x="4400550" y="12573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71" name="Line 72"/>
        <xdr:cNvSpPr>
          <a:spLocks/>
        </xdr:cNvSpPr>
      </xdr:nvSpPr>
      <xdr:spPr>
        <a:xfrm>
          <a:off x="3219450" y="1343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7</xdr:col>
      <xdr:colOff>0</xdr:colOff>
      <xdr:row>12</xdr:row>
      <xdr:rowOff>85725</xdr:rowOff>
    </xdr:to>
    <xdr:sp>
      <xdr:nvSpPr>
        <xdr:cNvPr id="72" name="Line 73"/>
        <xdr:cNvSpPr>
          <a:spLocks/>
        </xdr:cNvSpPr>
      </xdr:nvSpPr>
      <xdr:spPr>
        <a:xfrm flipV="1">
          <a:off x="2628900" y="1343025"/>
          <a:ext cx="590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52400"/>
    <xdr:sp>
      <xdr:nvSpPr>
        <xdr:cNvPr id="73" name="Line 74"/>
        <xdr:cNvSpPr>
          <a:spLocks/>
        </xdr:cNvSpPr>
      </xdr:nvSpPr>
      <xdr:spPr>
        <a:xfrm>
          <a:off x="4400550" y="2676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17</xdr:row>
      <xdr:rowOff>85725</xdr:rowOff>
    </xdr:from>
    <xdr:to>
      <xdr:col>16</xdr:col>
      <xdr:colOff>0</xdr:colOff>
      <xdr:row>17</xdr:row>
      <xdr:rowOff>85725</xdr:rowOff>
    </xdr:to>
    <xdr:sp>
      <xdr:nvSpPr>
        <xdr:cNvPr id="74" name="Line 75"/>
        <xdr:cNvSpPr>
          <a:spLocks/>
        </xdr:cNvSpPr>
      </xdr:nvSpPr>
      <xdr:spPr>
        <a:xfrm>
          <a:off x="4543425" y="2762250"/>
          <a:ext cx="30956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75" name="Line 76"/>
        <xdr:cNvSpPr>
          <a:spLocks/>
        </xdr:cNvSpPr>
      </xdr:nvSpPr>
      <xdr:spPr>
        <a:xfrm>
          <a:off x="3219450" y="27622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7</xdr:col>
      <xdr:colOff>0</xdr:colOff>
      <xdr:row>17</xdr:row>
      <xdr:rowOff>85725</xdr:rowOff>
    </xdr:to>
    <xdr:sp>
      <xdr:nvSpPr>
        <xdr:cNvPr id="76" name="Line 77"/>
        <xdr:cNvSpPr>
          <a:spLocks/>
        </xdr:cNvSpPr>
      </xdr:nvSpPr>
      <xdr:spPr>
        <a:xfrm>
          <a:off x="2628900" y="1971675"/>
          <a:ext cx="590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</xdr:row>
      <xdr:rowOff>0</xdr:rowOff>
    </xdr:from>
    <xdr:ext cx="152400" cy="152400"/>
    <xdr:sp>
      <xdr:nvSpPr>
        <xdr:cNvPr id="77" name="Oval 78"/>
        <xdr:cNvSpPr>
          <a:spLocks/>
        </xdr:cNvSpPr>
      </xdr:nvSpPr>
      <xdr:spPr>
        <a:xfrm>
          <a:off x="6315075" y="6286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4</xdr:row>
      <xdr:rowOff>85725</xdr:rowOff>
    </xdr:from>
    <xdr:to>
      <xdr:col>13</xdr:col>
      <xdr:colOff>0</xdr:colOff>
      <xdr:row>4</xdr:row>
      <xdr:rowOff>85725</xdr:rowOff>
    </xdr:to>
    <xdr:sp>
      <xdr:nvSpPr>
        <xdr:cNvPr id="78" name="Line 79"/>
        <xdr:cNvSpPr>
          <a:spLocks/>
        </xdr:cNvSpPr>
      </xdr:nvSpPr>
      <xdr:spPr>
        <a:xfrm>
          <a:off x="5133975" y="7143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85725</xdr:rowOff>
    </xdr:from>
    <xdr:to>
      <xdr:col>11</xdr:col>
      <xdr:colOff>0</xdr:colOff>
      <xdr:row>8</xdr:row>
      <xdr:rowOff>85725</xdr:rowOff>
    </xdr:to>
    <xdr:sp>
      <xdr:nvSpPr>
        <xdr:cNvPr id="79" name="Line 80"/>
        <xdr:cNvSpPr>
          <a:spLocks/>
        </xdr:cNvSpPr>
      </xdr:nvSpPr>
      <xdr:spPr>
        <a:xfrm flipV="1">
          <a:off x="4543425" y="714375"/>
          <a:ext cx="590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12</xdr:row>
      <xdr:rowOff>0</xdr:rowOff>
    </xdr:from>
    <xdr:ext cx="0" cy="152400"/>
    <xdr:sp>
      <xdr:nvSpPr>
        <xdr:cNvPr id="80" name="Line 81"/>
        <xdr:cNvSpPr>
          <a:spLocks/>
        </xdr:cNvSpPr>
      </xdr:nvSpPr>
      <xdr:spPr>
        <a:xfrm>
          <a:off x="6315075" y="1885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12</xdr:row>
      <xdr:rowOff>85725</xdr:rowOff>
    </xdr:from>
    <xdr:to>
      <xdr:col>16</xdr:col>
      <xdr:colOff>0</xdr:colOff>
      <xdr:row>12</xdr:row>
      <xdr:rowOff>85725</xdr:rowOff>
    </xdr:to>
    <xdr:sp>
      <xdr:nvSpPr>
        <xdr:cNvPr id="81" name="Line 82"/>
        <xdr:cNvSpPr>
          <a:spLocks/>
        </xdr:cNvSpPr>
      </xdr:nvSpPr>
      <xdr:spPr>
        <a:xfrm>
          <a:off x="6457950" y="1971675"/>
          <a:ext cx="1181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85725</xdr:rowOff>
    </xdr:from>
    <xdr:to>
      <xdr:col>13</xdr:col>
      <xdr:colOff>0</xdr:colOff>
      <xdr:row>12</xdr:row>
      <xdr:rowOff>85725</xdr:rowOff>
    </xdr:to>
    <xdr:sp>
      <xdr:nvSpPr>
        <xdr:cNvPr id="82" name="Line 83"/>
        <xdr:cNvSpPr>
          <a:spLocks/>
        </xdr:cNvSpPr>
      </xdr:nvSpPr>
      <xdr:spPr>
        <a:xfrm>
          <a:off x="5133975" y="1971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11</xdr:col>
      <xdr:colOff>0</xdr:colOff>
      <xdr:row>12</xdr:row>
      <xdr:rowOff>85725</xdr:rowOff>
    </xdr:to>
    <xdr:sp>
      <xdr:nvSpPr>
        <xdr:cNvPr id="83" name="Line 84"/>
        <xdr:cNvSpPr>
          <a:spLocks/>
        </xdr:cNvSpPr>
      </xdr:nvSpPr>
      <xdr:spPr>
        <a:xfrm>
          <a:off x="4543425" y="1343025"/>
          <a:ext cx="590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2</xdr:row>
      <xdr:rowOff>0</xdr:rowOff>
    </xdr:from>
    <xdr:ext cx="0" cy="152400"/>
    <xdr:sp>
      <xdr:nvSpPr>
        <xdr:cNvPr id="84" name="Line 85"/>
        <xdr:cNvSpPr>
          <a:spLocks/>
        </xdr:cNvSpPr>
      </xdr:nvSpPr>
      <xdr:spPr>
        <a:xfrm>
          <a:off x="7639050" y="304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</xdr:row>
      <xdr:rowOff>85725</xdr:rowOff>
    </xdr:from>
    <xdr:to>
      <xdr:col>16</xdr:col>
      <xdr:colOff>0</xdr:colOff>
      <xdr:row>2</xdr:row>
      <xdr:rowOff>85725</xdr:rowOff>
    </xdr:to>
    <xdr:sp>
      <xdr:nvSpPr>
        <xdr:cNvPr id="85" name="Line 86"/>
        <xdr:cNvSpPr>
          <a:spLocks/>
        </xdr:cNvSpPr>
      </xdr:nvSpPr>
      <xdr:spPr>
        <a:xfrm>
          <a:off x="7048500" y="390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85725</xdr:rowOff>
    </xdr:from>
    <xdr:to>
      <xdr:col>15</xdr:col>
      <xdr:colOff>0</xdr:colOff>
      <xdr:row>4</xdr:row>
      <xdr:rowOff>85725</xdr:rowOff>
    </xdr:to>
    <xdr:sp>
      <xdr:nvSpPr>
        <xdr:cNvPr id="86" name="Line 87"/>
        <xdr:cNvSpPr>
          <a:spLocks/>
        </xdr:cNvSpPr>
      </xdr:nvSpPr>
      <xdr:spPr>
        <a:xfrm flipV="1">
          <a:off x="6457950" y="390525"/>
          <a:ext cx="590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7</xdr:row>
      <xdr:rowOff>0</xdr:rowOff>
    </xdr:from>
    <xdr:ext cx="0" cy="152400"/>
    <xdr:sp>
      <xdr:nvSpPr>
        <xdr:cNvPr id="87" name="Line 88"/>
        <xdr:cNvSpPr>
          <a:spLocks/>
        </xdr:cNvSpPr>
      </xdr:nvSpPr>
      <xdr:spPr>
        <a:xfrm>
          <a:off x="7639050" y="1095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7</xdr:row>
      <xdr:rowOff>85725</xdr:rowOff>
    </xdr:from>
    <xdr:to>
      <xdr:col>16</xdr:col>
      <xdr:colOff>0</xdr:colOff>
      <xdr:row>7</xdr:row>
      <xdr:rowOff>85725</xdr:rowOff>
    </xdr:to>
    <xdr:sp>
      <xdr:nvSpPr>
        <xdr:cNvPr id="88" name="Line 89"/>
        <xdr:cNvSpPr>
          <a:spLocks/>
        </xdr:cNvSpPr>
      </xdr:nvSpPr>
      <xdr:spPr>
        <a:xfrm>
          <a:off x="7048500" y="11811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85725</xdr:rowOff>
    </xdr:from>
    <xdr:to>
      <xdr:col>15</xdr:col>
      <xdr:colOff>0</xdr:colOff>
      <xdr:row>7</xdr:row>
      <xdr:rowOff>85725</xdr:rowOff>
    </xdr:to>
    <xdr:sp>
      <xdr:nvSpPr>
        <xdr:cNvPr id="89" name="Line 90"/>
        <xdr:cNvSpPr>
          <a:spLocks/>
        </xdr:cNvSpPr>
      </xdr:nvSpPr>
      <xdr:spPr>
        <a:xfrm>
          <a:off x="6457950" y="714375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28</xdr:row>
      <xdr:rowOff>0</xdr:rowOff>
    </xdr:from>
    <xdr:ext cx="152400" cy="152400"/>
    <xdr:sp>
      <xdr:nvSpPr>
        <xdr:cNvPr id="90" name="Rectangle 91"/>
        <xdr:cNvSpPr>
          <a:spLocks/>
        </xdr:cNvSpPr>
      </xdr:nvSpPr>
      <xdr:spPr>
        <a:xfrm>
          <a:off x="4400550" y="443865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28</xdr:row>
      <xdr:rowOff>85725</xdr:rowOff>
    </xdr:from>
    <xdr:to>
      <xdr:col>9</xdr:col>
      <xdr:colOff>0</xdr:colOff>
      <xdr:row>28</xdr:row>
      <xdr:rowOff>85725</xdr:rowOff>
    </xdr:to>
    <xdr:sp>
      <xdr:nvSpPr>
        <xdr:cNvPr id="91" name="Line 92"/>
        <xdr:cNvSpPr>
          <a:spLocks/>
        </xdr:cNvSpPr>
      </xdr:nvSpPr>
      <xdr:spPr>
        <a:xfrm>
          <a:off x="3219450" y="45243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7</xdr:col>
      <xdr:colOff>0</xdr:colOff>
      <xdr:row>40</xdr:row>
      <xdr:rowOff>85725</xdr:rowOff>
    </xdr:to>
    <xdr:sp>
      <xdr:nvSpPr>
        <xdr:cNvPr id="92" name="Line 93"/>
        <xdr:cNvSpPr>
          <a:spLocks/>
        </xdr:cNvSpPr>
      </xdr:nvSpPr>
      <xdr:spPr>
        <a:xfrm flipV="1">
          <a:off x="2628900" y="4524375"/>
          <a:ext cx="59055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43</xdr:row>
      <xdr:rowOff>0</xdr:rowOff>
    </xdr:from>
    <xdr:ext cx="152400" cy="152400"/>
    <xdr:sp>
      <xdr:nvSpPr>
        <xdr:cNvPr id="93" name="Rectangle 94"/>
        <xdr:cNvSpPr>
          <a:spLocks/>
        </xdr:cNvSpPr>
      </xdr:nvSpPr>
      <xdr:spPr>
        <a:xfrm>
          <a:off x="4400550" y="68294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43</xdr:row>
      <xdr:rowOff>85725</xdr:rowOff>
    </xdr:from>
    <xdr:to>
      <xdr:col>9</xdr:col>
      <xdr:colOff>0</xdr:colOff>
      <xdr:row>43</xdr:row>
      <xdr:rowOff>85725</xdr:rowOff>
    </xdr:to>
    <xdr:sp>
      <xdr:nvSpPr>
        <xdr:cNvPr id="94" name="Line 95"/>
        <xdr:cNvSpPr>
          <a:spLocks/>
        </xdr:cNvSpPr>
      </xdr:nvSpPr>
      <xdr:spPr>
        <a:xfrm>
          <a:off x="3219450" y="69151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7</xdr:col>
      <xdr:colOff>0</xdr:colOff>
      <xdr:row>43</xdr:row>
      <xdr:rowOff>85725</xdr:rowOff>
    </xdr:to>
    <xdr:sp>
      <xdr:nvSpPr>
        <xdr:cNvPr id="95" name="Line 96"/>
        <xdr:cNvSpPr>
          <a:spLocks/>
        </xdr:cNvSpPr>
      </xdr:nvSpPr>
      <xdr:spPr>
        <a:xfrm>
          <a:off x="2628900" y="6438900"/>
          <a:ext cx="590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52</xdr:row>
      <xdr:rowOff>0</xdr:rowOff>
    </xdr:from>
    <xdr:ext cx="0" cy="152400"/>
    <xdr:sp>
      <xdr:nvSpPr>
        <xdr:cNvPr id="96" name="Line 97"/>
        <xdr:cNvSpPr>
          <a:spLocks/>
        </xdr:cNvSpPr>
      </xdr:nvSpPr>
      <xdr:spPr>
        <a:xfrm>
          <a:off x="4400550" y="8258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52</xdr:row>
      <xdr:rowOff>85725</xdr:rowOff>
    </xdr:from>
    <xdr:to>
      <xdr:col>16</xdr:col>
      <xdr:colOff>0</xdr:colOff>
      <xdr:row>52</xdr:row>
      <xdr:rowOff>85725</xdr:rowOff>
    </xdr:to>
    <xdr:sp>
      <xdr:nvSpPr>
        <xdr:cNvPr id="97" name="Line 98"/>
        <xdr:cNvSpPr>
          <a:spLocks/>
        </xdr:cNvSpPr>
      </xdr:nvSpPr>
      <xdr:spPr>
        <a:xfrm>
          <a:off x="4543425" y="8343900"/>
          <a:ext cx="3095625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85725</xdr:rowOff>
    </xdr:from>
    <xdr:to>
      <xdr:col>9</xdr:col>
      <xdr:colOff>0</xdr:colOff>
      <xdr:row>52</xdr:row>
      <xdr:rowOff>85725</xdr:rowOff>
    </xdr:to>
    <xdr:sp>
      <xdr:nvSpPr>
        <xdr:cNvPr id="98" name="Line 99"/>
        <xdr:cNvSpPr>
          <a:spLocks/>
        </xdr:cNvSpPr>
      </xdr:nvSpPr>
      <xdr:spPr>
        <a:xfrm>
          <a:off x="3219450" y="83439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85725</xdr:rowOff>
    </xdr:from>
    <xdr:to>
      <xdr:col>7</xdr:col>
      <xdr:colOff>0</xdr:colOff>
      <xdr:row>52</xdr:row>
      <xdr:rowOff>85725</xdr:rowOff>
    </xdr:to>
    <xdr:sp>
      <xdr:nvSpPr>
        <xdr:cNvPr id="99" name="Line 100"/>
        <xdr:cNvSpPr>
          <a:spLocks/>
        </xdr:cNvSpPr>
      </xdr:nvSpPr>
      <xdr:spPr>
        <a:xfrm>
          <a:off x="2628900" y="6438900"/>
          <a:ext cx="59055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24</xdr:row>
      <xdr:rowOff>0</xdr:rowOff>
    </xdr:from>
    <xdr:ext cx="152400" cy="152400"/>
    <xdr:sp>
      <xdr:nvSpPr>
        <xdr:cNvPr id="100" name="Oval 101"/>
        <xdr:cNvSpPr>
          <a:spLocks/>
        </xdr:cNvSpPr>
      </xdr:nvSpPr>
      <xdr:spPr>
        <a:xfrm>
          <a:off x="6315075" y="380047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24</xdr:row>
      <xdr:rowOff>85725</xdr:rowOff>
    </xdr:from>
    <xdr:to>
      <xdr:col>13</xdr:col>
      <xdr:colOff>0</xdr:colOff>
      <xdr:row>24</xdr:row>
      <xdr:rowOff>85725</xdr:rowOff>
    </xdr:to>
    <xdr:sp>
      <xdr:nvSpPr>
        <xdr:cNvPr id="101" name="Line 102"/>
        <xdr:cNvSpPr>
          <a:spLocks/>
        </xdr:cNvSpPr>
      </xdr:nvSpPr>
      <xdr:spPr>
        <a:xfrm>
          <a:off x="5133975" y="38862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85725</xdr:rowOff>
    </xdr:from>
    <xdr:to>
      <xdr:col>11</xdr:col>
      <xdr:colOff>0</xdr:colOff>
      <xdr:row>28</xdr:row>
      <xdr:rowOff>85725</xdr:rowOff>
    </xdr:to>
    <xdr:sp>
      <xdr:nvSpPr>
        <xdr:cNvPr id="102" name="Line 103"/>
        <xdr:cNvSpPr>
          <a:spLocks/>
        </xdr:cNvSpPr>
      </xdr:nvSpPr>
      <xdr:spPr>
        <a:xfrm flipV="1">
          <a:off x="4543425" y="3886200"/>
          <a:ext cx="590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32</xdr:row>
      <xdr:rowOff>0</xdr:rowOff>
    </xdr:from>
    <xdr:ext cx="0" cy="152400"/>
    <xdr:sp>
      <xdr:nvSpPr>
        <xdr:cNvPr id="103" name="Line 104"/>
        <xdr:cNvSpPr>
          <a:spLocks/>
        </xdr:cNvSpPr>
      </xdr:nvSpPr>
      <xdr:spPr>
        <a:xfrm>
          <a:off x="6315075" y="5076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32</xdr:row>
      <xdr:rowOff>85725</xdr:rowOff>
    </xdr:from>
    <xdr:to>
      <xdr:col>16</xdr:col>
      <xdr:colOff>0</xdr:colOff>
      <xdr:row>32</xdr:row>
      <xdr:rowOff>85725</xdr:rowOff>
    </xdr:to>
    <xdr:sp>
      <xdr:nvSpPr>
        <xdr:cNvPr id="104" name="Line 105"/>
        <xdr:cNvSpPr>
          <a:spLocks/>
        </xdr:cNvSpPr>
      </xdr:nvSpPr>
      <xdr:spPr>
        <a:xfrm>
          <a:off x="6457950" y="5162550"/>
          <a:ext cx="1181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85725</xdr:rowOff>
    </xdr:from>
    <xdr:to>
      <xdr:col>13</xdr:col>
      <xdr:colOff>0</xdr:colOff>
      <xdr:row>32</xdr:row>
      <xdr:rowOff>85725</xdr:rowOff>
    </xdr:to>
    <xdr:sp>
      <xdr:nvSpPr>
        <xdr:cNvPr id="105" name="Line 106"/>
        <xdr:cNvSpPr>
          <a:spLocks/>
        </xdr:cNvSpPr>
      </xdr:nvSpPr>
      <xdr:spPr>
        <a:xfrm>
          <a:off x="5133975" y="5162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85725</xdr:rowOff>
    </xdr:from>
    <xdr:to>
      <xdr:col>11</xdr:col>
      <xdr:colOff>0</xdr:colOff>
      <xdr:row>32</xdr:row>
      <xdr:rowOff>85725</xdr:rowOff>
    </xdr:to>
    <xdr:sp>
      <xdr:nvSpPr>
        <xdr:cNvPr id="106" name="Line 107"/>
        <xdr:cNvSpPr>
          <a:spLocks/>
        </xdr:cNvSpPr>
      </xdr:nvSpPr>
      <xdr:spPr>
        <a:xfrm>
          <a:off x="4543425" y="4524375"/>
          <a:ext cx="590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39</xdr:row>
      <xdr:rowOff>0</xdr:rowOff>
    </xdr:from>
    <xdr:ext cx="152400" cy="152400"/>
    <xdr:sp>
      <xdr:nvSpPr>
        <xdr:cNvPr id="107" name="Oval 108"/>
        <xdr:cNvSpPr>
          <a:spLocks/>
        </xdr:cNvSpPr>
      </xdr:nvSpPr>
      <xdr:spPr>
        <a:xfrm>
          <a:off x="6315075" y="61912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39</xdr:row>
      <xdr:rowOff>85725</xdr:rowOff>
    </xdr:from>
    <xdr:to>
      <xdr:col>13</xdr:col>
      <xdr:colOff>0</xdr:colOff>
      <xdr:row>39</xdr:row>
      <xdr:rowOff>85725</xdr:rowOff>
    </xdr:to>
    <xdr:sp>
      <xdr:nvSpPr>
        <xdr:cNvPr id="108" name="Line 109"/>
        <xdr:cNvSpPr>
          <a:spLocks/>
        </xdr:cNvSpPr>
      </xdr:nvSpPr>
      <xdr:spPr>
        <a:xfrm>
          <a:off x="5133975" y="6276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85725</xdr:rowOff>
    </xdr:from>
    <xdr:to>
      <xdr:col>11</xdr:col>
      <xdr:colOff>0</xdr:colOff>
      <xdr:row>43</xdr:row>
      <xdr:rowOff>85725</xdr:rowOff>
    </xdr:to>
    <xdr:sp>
      <xdr:nvSpPr>
        <xdr:cNvPr id="109" name="Line 110"/>
        <xdr:cNvSpPr>
          <a:spLocks/>
        </xdr:cNvSpPr>
      </xdr:nvSpPr>
      <xdr:spPr>
        <a:xfrm flipV="1">
          <a:off x="4543425" y="6276975"/>
          <a:ext cx="590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0</xdr:colOff>
      <xdr:row>47</xdr:row>
      <xdr:rowOff>0</xdr:rowOff>
    </xdr:from>
    <xdr:ext cx="0" cy="152400"/>
    <xdr:sp>
      <xdr:nvSpPr>
        <xdr:cNvPr id="110" name="Line 111"/>
        <xdr:cNvSpPr>
          <a:spLocks/>
        </xdr:cNvSpPr>
      </xdr:nvSpPr>
      <xdr:spPr>
        <a:xfrm>
          <a:off x="6315075" y="7467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</xdr:col>
      <xdr:colOff>0</xdr:colOff>
      <xdr:row>47</xdr:row>
      <xdr:rowOff>85725</xdr:rowOff>
    </xdr:from>
    <xdr:to>
      <xdr:col>16</xdr:col>
      <xdr:colOff>0</xdr:colOff>
      <xdr:row>47</xdr:row>
      <xdr:rowOff>85725</xdr:rowOff>
    </xdr:to>
    <xdr:sp>
      <xdr:nvSpPr>
        <xdr:cNvPr id="111" name="Line 112"/>
        <xdr:cNvSpPr>
          <a:spLocks/>
        </xdr:cNvSpPr>
      </xdr:nvSpPr>
      <xdr:spPr>
        <a:xfrm>
          <a:off x="6457950" y="7553325"/>
          <a:ext cx="118110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85725</xdr:rowOff>
    </xdr:from>
    <xdr:to>
      <xdr:col>13</xdr:col>
      <xdr:colOff>0</xdr:colOff>
      <xdr:row>47</xdr:row>
      <xdr:rowOff>85725</xdr:rowOff>
    </xdr:to>
    <xdr:sp>
      <xdr:nvSpPr>
        <xdr:cNvPr id="112" name="Line 113"/>
        <xdr:cNvSpPr>
          <a:spLocks/>
        </xdr:cNvSpPr>
      </xdr:nvSpPr>
      <xdr:spPr>
        <a:xfrm>
          <a:off x="5133975" y="75533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85725</xdr:rowOff>
    </xdr:from>
    <xdr:to>
      <xdr:col>11</xdr:col>
      <xdr:colOff>0</xdr:colOff>
      <xdr:row>47</xdr:row>
      <xdr:rowOff>85725</xdr:rowOff>
    </xdr:to>
    <xdr:sp>
      <xdr:nvSpPr>
        <xdr:cNvPr id="113" name="Line 114"/>
        <xdr:cNvSpPr>
          <a:spLocks/>
        </xdr:cNvSpPr>
      </xdr:nvSpPr>
      <xdr:spPr>
        <a:xfrm>
          <a:off x="4543425" y="6915150"/>
          <a:ext cx="590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21</xdr:row>
      <xdr:rowOff>152400</xdr:rowOff>
    </xdr:from>
    <xdr:ext cx="0" cy="142875"/>
    <xdr:sp>
      <xdr:nvSpPr>
        <xdr:cNvPr id="114" name="Line 115"/>
        <xdr:cNvSpPr>
          <a:spLocks/>
        </xdr:cNvSpPr>
      </xdr:nvSpPr>
      <xdr:spPr>
        <a:xfrm>
          <a:off x="76390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22</xdr:row>
      <xdr:rowOff>85725</xdr:rowOff>
    </xdr:from>
    <xdr:to>
      <xdr:col>16</xdr:col>
      <xdr:colOff>0</xdr:colOff>
      <xdr:row>22</xdr:row>
      <xdr:rowOff>85725</xdr:rowOff>
    </xdr:to>
    <xdr:sp>
      <xdr:nvSpPr>
        <xdr:cNvPr id="115" name="Line 116"/>
        <xdr:cNvSpPr>
          <a:spLocks/>
        </xdr:cNvSpPr>
      </xdr:nvSpPr>
      <xdr:spPr>
        <a:xfrm>
          <a:off x="7048500" y="3562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85725</xdr:rowOff>
    </xdr:from>
    <xdr:to>
      <xdr:col>15</xdr:col>
      <xdr:colOff>0</xdr:colOff>
      <xdr:row>24</xdr:row>
      <xdr:rowOff>85725</xdr:rowOff>
    </xdr:to>
    <xdr:sp>
      <xdr:nvSpPr>
        <xdr:cNvPr id="116" name="Line 117"/>
        <xdr:cNvSpPr>
          <a:spLocks/>
        </xdr:cNvSpPr>
      </xdr:nvSpPr>
      <xdr:spPr>
        <a:xfrm flipV="1">
          <a:off x="6457950" y="3562350"/>
          <a:ext cx="590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27</xdr:row>
      <xdr:rowOff>0</xdr:rowOff>
    </xdr:from>
    <xdr:ext cx="0" cy="152400"/>
    <xdr:sp>
      <xdr:nvSpPr>
        <xdr:cNvPr id="117" name="Line 118"/>
        <xdr:cNvSpPr>
          <a:spLocks/>
        </xdr:cNvSpPr>
      </xdr:nvSpPr>
      <xdr:spPr>
        <a:xfrm>
          <a:off x="7639050" y="42767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27</xdr:row>
      <xdr:rowOff>85725</xdr:rowOff>
    </xdr:from>
    <xdr:to>
      <xdr:col>16</xdr:col>
      <xdr:colOff>0</xdr:colOff>
      <xdr:row>27</xdr:row>
      <xdr:rowOff>85725</xdr:rowOff>
    </xdr:to>
    <xdr:sp>
      <xdr:nvSpPr>
        <xdr:cNvPr id="118" name="Line 119"/>
        <xdr:cNvSpPr>
          <a:spLocks/>
        </xdr:cNvSpPr>
      </xdr:nvSpPr>
      <xdr:spPr>
        <a:xfrm>
          <a:off x="7048500" y="4362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85725</xdr:rowOff>
    </xdr:from>
    <xdr:to>
      <xdr:col>15</xdr:col>
      <xdr:colOff>0</xdr:colOff>
      <xdr:row>27</xdr:row>
      <xdr:rowOff>85725</xdr:rowOff>
    </xdr:to>
    <xdr:sp>
      <xdr:nvSpPr>
        <xdr:cNvPr id="119" name="Line 120"/>
        <xdr:cNvSpPr>
          <a:spLocks/>
        </xdr:cNvSpPr>
      </xdr:nvSpPr>
      <xdr:spPr>
        <a:xfrm>
          <a:off x="6457950" y="3886200"/>
          <a:ext cx="590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37</xdr:row>
      <xdr:rowOff>0</xdr:rowOff>
    </xdr:from>
    <xdr:ext cx="0" cy="152400"/>
    <xdr:sp>
      <xdr:nvSpPr>
        <xdr:cNvPr id="120" name="Line 121"/>
        <xdr:cNvSpPr>
          <a:spLocks/>
        </xdr:cNvSpPr>
      </xdr:nvSpPr>
      <xdr:spPr>
        <a:xfrm>
          <a:off x="7639050" y="5867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37</xdr:row>
      <xdr:rowOff>85725</xdr:rowOff>
    </xdr:from>
    <xdr:to>
      <xdr:col>16</xdr:col>
      <xdr:colOff>0</xdr:colOff>
      <xdr:row>37</xdr:row>
      <xdr:rowOff>85725</xdr:rowOff>
    </xdr:to>
    <xdr:sp>
      <xdr:nvSpPr>
        <xdr:cNvPr id="121" name="Line 122"/>
        <xdr:cNvSpPr>
          <a:spLocks/>
        </xdr:cNvSpPr>
      </xdr:nvSpPr>
      <xdr:spPr>
        <a:xfrm>
          <a:off x="7048500" y="5953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85725</xdr:rowOff>
    </xdr:from>
    <xdr:to>
      <xdr:col>15</xdr:col>
      <xdr:colOff>0</xdr:colOff>
      <xdr:row>39</xdr:row>
      <xdr:rowOff>85725</xdr:rowOff>
    </xdr:to>
    <xdr:sp>
      <xdr:nvSpPr>
        <xdr:cNvPr id="122" name="Line 123"/>
        <xdr:cNvSpPr>
          <a:spLocks/>
        </xdr:cNvSpPr>
      </xdr:nvSpPr>
      <xdr:spPr>
        <a:xfrm flipV="1">
          <a:off x="6457950" y="5953125"/>
          <a:ext cx="590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0</xdr:colOff>
      <xdr:row>42</xdr:row>
      <xdr:rowOff>0</xdr:rowOff>
    </xdr:from>
    <xdr:ext cx="0" cy="152400"/>
    <xdr:sp>
      <xdr:nvSpPr>
        <xdr:cNvPr id="123" name="Line 124"/>
        <xdr:cNvSpPr>
          <a:spLocks/>
        </xdr:cNvSpPr>
      </xdr:nvSpPr>
      <xdr:spPr>
        <a:xfrm>
          <a:off x="7639050" y="6667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0</xdr:colOff>
      <xdr:row>42</xdr:row>
      <xdr:rowOff>85725</xdr:rowOff>
    </xdr:from>
    <xdr:to>
      <xdr:col>16</xdr:col>
      <xdr:colOff>0</xdr:colOff>
      <xdr:row>42</xdr:row>
      <xdr:rowOff>85725</xdr:rowOff>
    </xdr:to>
    <xdr:sp>
      <xdr:nvSpPr>
        <xdr:cNvPr id="124" name="Line 125"/>
        <xdr:cNvSpPr>
          <a:spLocks/>
        </xdr:cNvSpPr>
      </xdr:nvSpPr>
      <xdr:spPr>
        <a:xfrm>
          <a:off x="7048500" y="6753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85725</xdr:rowOff>
    </xdr:from>
    <xdr:to>
      <xdr:col>15</xdr:col>
      <xdr:colOff>0</xdr:colOff>
      <xdr:row>42</xdr:row>
      <xdr:rowOff>85725</xdr:rowOff>
    </xdr:to>
    <xdr:sp>
      <xdr:nvSpPr>
        <xdr:cNvPr id="125" name="Line 126"/>
        <xdr:cNvSpPr>
          <a:spLocks/>
        </xdr:cNvSpPr>
      </xdr:nvSpPr>
      <xdr:spPr>
        <a:xfrm>
          <a:off x="6457950" y="6276975"/>
          <a:ext cx="5905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52400" cy="152400"/>
    <xdr:sp>
      <xdr:nvSpPr>
        <xdr:cNvPr id="126" name="Rectangle 127"/>
        <xdr:cNvSpPr>
          <a:spLocks/>
        </xdr:cNvSpPr>
      </xdr:nvSpPr>
      <xdr:spPr>
        <a:xfrm>
          <a:off x="590550" y="4114800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0</xdr:rowOff>
    </xdr:from>
    <xdr:ext cx="152400" cy="152400"/>
    <xdr:sp>
      <xdr:nvSpPr>
        <xdr:cNvPr id="1" name="Oval 1"/>
        <xdr:cNvSpPr>
          <a:spLocks/>
        </xdr:cNvSpPr>
      </xdr:nvSpPr>
      <xdr:spPr>
        <a:xfrm>
          <a:off x="2524125" y="1885950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1323975" y="19716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85725</xdr:rowOff>
    </xdr:from>
    <xdr:to>
      <xdr:col>3</xdr:col>
      <xdr:colOff>0</xdr:colOff>
      <xdr:row>24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733425" y="1971675"/>
          <a:ext cx="5905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37</xdr:row>
      <xdr:rowOff>0</xdr:rowOff>
    </xdr:from>
    <xdr:ext cx="152400" cy="152400"/>
    <xdr:sp>
      <xdr:nvSpPr>
        <xdr:cNvPr id="4" name="Oval 4"/>
        <xdr:cNvSpPr>
          <a:spLocks/>
        </xdr:cNvSpPr>
      </xdr:nvSpPr>
      <xdr:spPr>
        <a:xfrm>
          <a:off x="2524125" y="58388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37</xdr:row>
      <xdr:rowOff>85725</xdr:rowOff>
    </xdr:from>
    <xdr:to>
      <xdr:col>5</xdr:col>
      <xdr:colOff>0</xdr:colOff>
      <xdr:row>37</xdr:row>
      <xdr:rowOff>85725</xdr:rowOff>
    </xdr:to>
    <xdr:sp>
      <xdr:nvSpPr>
        <xdr:cNvPr id="5" name="Line 5"/>
        <xdr:cNvSpPr>
          <a:spLocks/>
        </xdr:cNvSpPr>
      </xdr:nvSpPr>
      <xdr:spPr>
        <a:xfrm>
          <a:off x="1323975" y="59245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85725</xdr:rowOff>
    </xdr:from>
    <xdr:to>
      <xdr:col>3</xdr:col>
      <xdr:colOff>0</xdr:colOff>
      <xdr:row>37</xdr:row>
      <xdr:rowOff>85725</xdr:rowOff>
    </xdr:to>
    <xdr:sp>
      <xdr:nvSpPr>
        <xdr:cNvPr id="6" name="Line 6"/>
        <xdr:cNvSpPr>
          <a:spLocks/>
        </xdr:cNvSpPr>
      </xdr:nvSpPr>
      <xdr:spPr>
        <a:xfrm>
          <a:off x="733425" y="3867150"/>
          <a:ext cx="590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</xdr:row>
      <xdr:rowOff>0</xdr:rowOff>
    </xdr:from>
    <xdr:ext cx="0" cy="152400"/>
    <xdr:sp>
      <xdr:nvSpPr>
        <xdr:cNvPr id="7" name="Line 7"/>
        <xdr:cNvSpPr>
          <a:spLocks/>
        </xdr:cNvSpPr>
      </xdr:nvSpPr>
      <xdr:spPr>
        <a:xfrm>
          <a:off x="4438650" y="304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85725</xdr:rowOff>
    </xdr:from>
    <xdr:to>
      <xdr:col>9</xdr:col>
      <xdr:colOff>0</xdr:colOff>
      <xdr:row>2</xdr:row>
      <xdr:rowOff>85725</xdr:rowOff>
    </xdr:to>
    <xdr:sp>
      <xdr:nvSpPr>
        <xdr:cNvPr id="8" name="Line 8"/>
        <xdr:cNvSpPr>
          <a:spLocks/>
        </xdr:cNvSpPr>
      </xdr:nvSpPr>
      <xdr:spPr>
        <a:xfrm>
          <a:off x="3257550" y="3905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85725</xdr:rowOff>
    </xdr:from>
    <xdr:to>
      <xdr:col>7</xdr:col>
      <xdr:colOff>0</xdr:colOff>
      <xdr:row>12</xdr:row>
      <xdr:rowOff>85725</xdr:rowOff>
    </xdr:to>
    <xdr:sp>
      <xdr:nvSpPr>
        <xdr:cNvPr id="9" name="Line 9"/>
        <xdr:cNvSpPr>
          <a:spLocks/>
        </xdr:cNvSpPr>
      </xdr:nvSpPr>
      <xdr:spPr>
        <a:xfrm flipV="1">
          <a:off x="2667000" y="390525"/>
          <a:ext cx="5905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7</xdr:row>
      <xdr:rowOff>0</xdr:rowOff>
    </xdr:from>
    <xdr:ext cx="0" cy="152400"/>
    <xdr:sp>
      <xdr:nvSpPr>
        <xdr:cNvPr id="10" name="Line 10"/>
        <xdr:cNvSpPr>
          <a:spLocks/>
        </xdr:cNvSpPr>
      </xdr:nvSpPr>
      <xdr:spPr>
        <a:xfrm>
          <a:off x="4438650" y="1095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3257550" y="11811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7</xdr:col>
      <xdr:colOff>0</xdr:colOff>
      <xdr:row>12</xdr:row>
      <xdr:rowOff>85725</xdr:rowOff>
    </xdr:to>
    <xdr:sp>
      <xdr:nvSpPr>
        <xdr:cNvPr id="12" name="Line 12"/>
        <xdr:cNvSpPr>
          <a:spLocks/>
        </xdr:cNvSpPr>
      </xdr:nvSpPr>
      <xdr:spPr>
        <a:xfrm flipV="1">
          <a:off x="2667000" y="1181100"/>
          <a:ext cx="590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12</xdr:row>
      <xdr:rowOff>0</xdr:rowOff>
    </xdr:from>
    <xdr:ext cx="0" cy="152400"/>
    <xdr:sp>
      <xdr:nvSpPr>
        <xdr:cNvPr id="13" name="Line 13"/>
        <xdr:cNvSpPr>
          <a:spLocks/>
        </xdr:cNvSpPr>
      </xdr:nvSpPr>
      <xdr:spPr>
        <a:xfrm>
          <a:off x="4438650" y="1885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12</xdr:row>
      <xdr:rowOff>85725</xdr:rowOff>
    </xdr:from>
    <xdr:to>
      <xdr:col>9</xdr:col>
      <xdr:colOff>0</xdr:colOff>
      <xdr:row>12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3257550" y="1971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7</xdr:col>
      <xdr:colOff>0</xdr:colOff>
      <xdr:row>12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2667000" y="1971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0" cy="152400"/>
    <xdr:sp>
      <xdr:nvSpPr>
        <xdr:cNvPr id="16" name="Line 16"/>
        <xdr:cNvSpPr>
          <a:spLocks/>
        </xdr:cNvSpPr>
      </xdr:nvSpPr>
      <xdr:spPr>
        <a:xfrm>
          <a:off x="4438650" y="2676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3257550" y="27622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7</xdr:col>
      <xdr:colOff>0</xdr:colOff>
      <xdr:row>17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2667000" y="1971675"/>
          <a:ext cx="590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27</xdr:row>
      <xdr:rowOff>0</xdr:rowOff>
    </xdr:from>
    <xdr:ext cx="0" cy="152400"/>
    <xdr:sp>
      <xdr:nvSpPr>
        <xdr:cNvPr id="19" name="Line 19"/>
        <xdr:cNvSpPr>
          <a:spLocks/>
        </xdr:cNvSpPr>
      </xdr:nvSpPr>
      <xdr:spPr>
        <a:xfrm>
          <a:off x="4438650" y="4257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27</xdr:row>
      <xdr:rowOff>85725</xdr:rowOff>
    </xdr:from>
    <xdr:to>
      <xdr:col>9</xdr:col>
      <xdr:colOff>0</xdr:colOff>
      <xdr:row>27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3257550" y="4343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7</xdr:col>
      <xdr:colOff>0</xdr:colOff>
      <xdr:row>37</xdr:row>
      <xdr:rowOff>85725</xdr:rowOff>
    </xdr:to>
    <xdr:sp>
      <xdr:nvSpPr>
        <xdr:cNvPr id="21" name="Line 21"/>
        <xdr:cNvSpPr>
          <a:spLocks/>
        </xdr:cNvSpPr>
      </xdr:nvSpPr>
      <xdr:spPr>
        <a:xfrm flipV="1">
          <a:off x="2667000" y="4343400"/>
          <a:ext cx="5905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32</xdr:row>
      <xdr:rowOff>0</xdr:rowOff>
    </xdr:from>
    <xdr:ext cx="0" cy="152400"/>
    <xdr:sp>
      <xdr:nvSpPr>
        <xdr:cNvPr id="22" name="Line 22"/>
        <xdr:cNvSpPr>
          <a:spLocks/>
        </xdr:cNvSpPr>
      </xdr:nvSpPr>
      <xdr:spPr>
        <a:xfrm>
          <a:off x="4438650" y="5048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32</xdr:row>
      <xdr:rowOff>85725</xdr:rowOff>
    </xdr:from>
    <xdr:to>
      <xdr:col>9</xdr:col>
      <xdr:colOff>0</xdr:colOff>
      <xdr:row>32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3257550" y="5133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85725</xdr:rowOff>
    </xdr:from>
    <xdr:to>
      <xdr:col>7</xdr:col>
      <xdr:colOff>0</xdr:colOff>
      <xdr:row>37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2667000" y="5133975"/>
          <a:ext cx="590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37</xdr:row>
      <xdr:rowOff>0</xdr:rowOff>
    </xdr:from>
    <xdr:ext cx="0" cy="152400"/>
    <xdr:sp>
      <xdr:nvSpPr>
        <xdr:cNvPr id="25" name="Line 25"/>
        <xdr:cNvSpPr>
          <a:spLocks/>
        </xdr:cNvSpPr>
      </xdr:nvSpPr>
      <xdr:spPr>
        <a:xfrm>
          <a:off x="4438650" y="5838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37</xdr:row>
      <xdr:rowOff>85725</xdr:rowOff>
    </xdr:from>
    <xdr:to>
      <xdr:col>9</xdr:col>
      <xdr:colOff>0</xdr:colOff>
      <xdr:row>37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3257550" y="5924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7</xdr:col>
      <xdr:colOff>0</xdr:colOff>
      <xdr:row>37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667000" y="5924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42</xdr:row>
      <xdr:rowOff>0</xdr:rowOff>
    </xdr:from>
    <xdr:ext cx="0" cy="152400"/>
    <xdr:sp>
      <xdr:nvSpPr>
        <xdr:cNvPr id="28" name="Line 28"/>
        <xdr:cNvSpPr>
          <a:spLocks/>
        </xdr:cNvSpPr>
      </xdr:nvSpPr>
      <xdr:spPr>
        <a:xfrm>
          <a:off x="4438650" y="662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42</xdr:row>
      <xdr:rowOff>85725</xdr:rowOff>
    </xdr:from>
    <xdr:to>
      <xdr:col>9</xdr:col>
      <xdr:colOff>0</xdr:colOff>
      <xdr:row>42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3257550" y="67151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7</xdr:col>
      <xdr:colOff>0</xdr:colOff>
      <xdr:row>42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2667000" y="5924550"/>
          <a:ext cx="590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22</xdr:row>
      <xdr:rowOff>0</xdr:rowOff>
    </xdr:from>
    <xdr:ext cx="0" cy="152400"/>
    <xdr:sp>
      <xdr:nvSpPr>
        <xdr:cNvPr id="31" name="Line 31"/>
        <xdr:cNvSpPr>
          <a:spLocks/>
        </xdr:cNvSpPr>
      </xdr:nvSpPr>
      <xdr:spPr>
        <a:xfrm>
          <a:off x="4438650" y="3467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22</xdr:row>
      <xdr:rowOff>85725</xdr:rowOff>
    </xdr:from>
    <xdr:to>
      <xdr:col>9</xdr:col>
      <xdr:colOff>0</xdr:colOff>
      <xdr:row>22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3257550" y="3552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85725</xdr:rowOff>
    </xdr:from>
    <xdr:to>
      <xdr:col>7</xdr:col>
      <xdr:colOff>0</xdr:colOff>
      <xdr:row>22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2667000" y="1971675"/>
          <a:ext cx="5905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47</xdr:row>
      <xdr:rowOff>0</xdr:rowOff>
    </xdr:from>
    <xdr:ext cx="0" cy="152400"/>
    <xdr:sp>
      <xdr:nvSpPr>
        <xdr:cNvPr id="34" name="Line 34"/>
        <xdr:cNvSpPr>
          <a:spLocks/>
        </xdr:cNvSpPr>
      </xdr:nvSpPr>
      <xdr:spPr>
        <a:xfrm>
          <a:off x="4438650" y="7419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47</xdr:row>
      <xdr:rowOff>85725</xdr:rowOff>
    </xdr:from>
    <xdr:to>
      <xdr:col>9</xdr:col>
      <xdr:colOff>0</xdr:colOff>
      <xdr:row>47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3257550" y="75057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85725</xdr:rowOff>
    </xdr:from>
    <xdr:to>
      <xdr:col>7</xdr:col>
      <xdr:colOff>0</xdr:colOff>
      <xdr:row>47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2667000" y="5924550"/>
          <a:ext cx="5905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24</xdr:row>
      <xdr:rowOff>0</xdr:rowOff>
    </xdr:from>
    <xdr:ext cx="152400" cy="152400"/>
    <xdr:sp>
      <xdr:nvSpPr>
        <xdr:cNvPr id="37" name="Rectangle 37"/>
        <xdr:cNvSpPr>
          <a:spLocks/>
        </xdr:cNvSpPr>
      </xdr:nvSpPr>
      <xdr:spPr>
        <a:xfrm>
          <a:off x="590550" y="37814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125" zoomScaleNormal="125" workbookViewId="0" topLeftCell="A1">
      <selection activeCell="C12" sqref="C12:D13"/>
    </sheetView>
  </sheetViews>
  <sheetFormatPr defaultColWidth="11.421875" defaultRowHeight="12.75"/>
  <cols>
    <col min="1" max="1" width="8.8515625" style="0" customWidth="1"/>
    <col min="2" max="2" width="10.00390625" style="0" customWidth="1"/>
    <col min="3" max="3" width="12.8515625" style="0" customWidth="1"/>
    <col min="4" max="4" width="13.140625" style="0" customWidth="1"/>
    <col min="5" max="5" width="12.00390625" style="0" customWidth="1"/>
    <col min="6" max="6" width="13.421875" style="0" customWidth="1"/>
    <col min="7" max="7" width="8.8515625" style="0" customWidth="1"/>
    <col min="8" max="8" width="22.7109375" style="0" customWidth="1"/>
    <col min="9" max="16384" width="8.8515625" style="0" customWidth="1"/>
  </cols>
  <sheetData>
    <row r="1" ht="12">
      <c r="A1" s="6" t="s">
        <v>124</v>
      </c>
    </row>
    <row r="4" spans="2:6" ht="12">
      <c r="B4" s="26"/>
      <c r="C4" s="72" t="s">
        <v>105</v>
      </c>
      <c r="D4" s="72"/>
      <c r="E4" s="27"/>
      <c r="F4" s="5"/>
    </row>
    <row r="5" spans="2:10" ht="12.75" thickBot="1">
      <c r="B5" s="28" t="s">
        <v>71</v>
      </c>
      <c r="C5" s="29" t="s">
        <v>106</v>
      </c>
      <c r="D5" s="29" t="s">
        <v>107</v>
      </c>
      <c r="E5" s="30" t="s">
        <v>108</v>
      </c>
      <c r="F5" s="31" t="s">
        <v>109</v>
      </c>
      <c r="G5" s="13"/>
      <c r="H5" s="3"/>
      <c r="I5" s="3"/>
      <c r="J5" s="3"/>
    </row>
    <row r="6" spans="2:10" ht="12">
      <c r="B6" s="47" t="s">
        <v>110</v>
      </c>
      <c r="C6" s="77">
        <v>120000</v>
      </c>
      <c r="D6" s="78">
        <v>60000</v>
      </c>
      <c r="E6" s="76">
        <f>MAX(C6,D6)</f>
        <v>120000</v>
      </c>
      <c r="F6" s="68">
        <f>MIN(C6,D6)</f>
        <v>60000</v>
      </c>
      <c r="H6" s="7"/>
      <c r="I6" s="3"/>
      <c r="J6" s="3"/>
    </row>
    <row r="7" spans="2:10" ht="12.75" thickBot="1">
      <c r="B7" s="47" t="s">
        <v>111</v>
      </c>
      <c r="C7" s="79">
        <v>85000</v>
      </c>
      <c r="D7" s="80">
        <v>85000</v>
      </c>
      <c r="E7" s="76">
        <f>MAX(C7,D7)</f>
        <v>85000</v>
      </c>
      <c r="F7" s="69">
        <f>MIN(C7,D7)</f>
        <v>85000</v>
      </c>
      <c r="H7" s="7"/>
      <c r="I7" s="3"/>
      <c r="J7" s="3"/>
    </row>
    <row r="8" spans="8:10" ht="12">
      <c r="H8" s="7"/>
      <c r="I8" s="3"/>
      <c r="J8" s="3"/>
    </row>
    <row r="9" spans="1:10" ht="12">
      <c r="A9" s="33" t="s">
        <v>112</v>
      </c>
      <c r="B9" s="34" t="s">
        <v>113</v>
      </c>
      <c r="C9" s="3"/>
      <c r="D9" s="35"/>
      <c r="E9" s="8"/>
      <c r="J9" s="3"/>
    </row>
    <row r="10" spans="2:10" ht="12">
      <c r="B10" s="26"/>
      <c r="C10" s="72" t="s">
        <v>105</v>
      </c>
      <c r="D10" s="72"/>
      <c r="E10" s="26"/>
      <c r="F10" s="3"/>
      <c r="H10" s="7"/>
      <c r="I10" s="3"/>
      <c r="J10" s="3"/>
    </row>
    <row r="11" spans="1:10" ht="12.75" thickBot="1">
      <c r="A11" s="33"/>
      <c r="B11" s="28" t="s">
        <v>71</v>
      </c>
      <c r="C11" s="29" t="s">
        <v>106</v>
      </c>
      <c r="D11" s="29" t="s">
        <v>107</v>
      </c>
      <c r="E11" s="31" t="s">
        <v>108</v>
      </c>
      <c r="F11" s="36"/>
      <c r="H11" s="7"/>
      <c r="I11" s="3"/>
      <c r="J11" s="3"/>
    </row>
    <row r="12" spans="2:10" ht="12">
      <c r="B12" s="47" t="s">
        <v>110</v>
      </c>
      <c r="C12" s="77">
        <v>0</v>
      </c>
      <c r="D12" s="78">
        <v>25000</v>
      </c>
      <c r="E12" s="76">
        <f>MAX(C12,D12)</f>
        <v>25000</v>
      </c>
      <c r="F12" s="3"/>
      <c r="H12" s="7"/>
      <c r="I12" s="3"/>
      <c r="J12" s="3"/>
    </row>
    <row r="13" spans="2:10" ht="12.75" thickBot="1">
      <c r="B13" s="47" t="s">
        <v>111</v>
      </c>
      <c r="C13" s="79">
        <v>35000</v>
      </c>
      <c r="D13" s="80">
        <v>0</v>
      </c>
      <c r="E13" s="76">
        <f>MAX(C13,D13)</f>
        <v>35000</v>
      </c>
      <c r="F13" s="3"/>
      <c r="H13" s="7"/>
      <c r="I13" s="3"/>
      <c r="J13" s="3"/>
    </row>
    <row r="14" spans="8:10" ht="12">
      <c r="H14" s="7"/>
      <c r="I14" s="3"/>
      <c r="J14" s="3"/>
    </row>
    <row r="15" spans="2:10" ht="12">
      <c r="B15" s="37" t="s">
        <v>114</v>
      </c>
      <c r="C15" s="68">
        <f>MIN(E12,E13)</f>
        <v>25000</v>
      </c>
      <c r="D15" s="4" t="s">
        <v>110</v>
      </c>
      <c r="H15" s="7"/>
      <c r="I15" s="3"/>
      <c r="J15" s="3"/>
    </row>
    <row r="16" spans="2:10" ht="12">
      <c r="B16" s="38"/>
      <c r="C16" s="3"/>
      <c r="D16" s="3"/>
      <c r="H16" s="7"/>
      <c r="I16" s="3"/>
      <c r="J16" s="3"/>
    </row>
    <row r="17" spans="1:10" ht="12">
      <c r="A17" s="33" t="s">
        <v>115</v>
      </c>
      <c r="B17" s="1" t="s">
        <v>116</v>
      </c>
      <c r="H17" s="7"/>
      <c r="I17" s="3"/>
      <c r="J17" s="3"/>
    </row>
    <row r="18" spans="1:10" ht="12">
      <c r="A18" s="33"/>
      <c r="B18" s="39" t="s">
        <v>117</v>
      </c>
      <c r="C18" s="9">
        <v>0.4</v>
      </c>
      <c r="D18" s="2"/>
      <c r="H18" s="7"/>
      <c r="I18" s="3"/>
      <c r="J18" s="3"/>
    </row>
    <row r="19" spans="2:10" ht="12">
      <c r="B19" s="39" t="s">
        <v>118</v>
      </c>
      <c r="C19" s="9">
        <v>0.6</v>
      </c>
      <c r="H19" s="7"/>
      <c r="I19" s="3"/>
      <c r="J19" s="3"/>
    </row>
    <row r="20" spans="2:10" ht="12">
      <c r="B20" s="39" t="s">
        <v>119</v>
      </c>
      <c r="C20" s="68">
        <f>C6*C18+D6*C19</f>
        <v>84000</v>
      </c>
      <c r="H20" s="7"/>
      <c r="I20" s="3"/>
      <c r="J20" s="3"/>
    </row>
    <row r="21" spans="2:10" ht="12">
      <c r="B21" s="39" t="s">
        <v>120</v>
      </c>
      <c r="C21" s="68">
        <f>C7*C18+D7*C19</f>
        <v>85000</v>
      </c>
      <c r="D21" s="25" t="s">
        <v>121</v>
      </c>
      <c r="H21" s="7"/>
      <c r="I21" s="3"/>
      <c r="J21" s="3"/>
    </row>
    <row r="22" spans="8:10" ht="12">
      <c r="H22" s="7"/>
      <c r="I22" s="3"/>
      <c r="J22" s="3"/>
    </row>
    <row r="23" spans="1:10" ht="12">
      <c r="A23" s="33" t="s">
        <v>122</v>
      </c>
      <c r="B23" s="34" t="s">
        <v>123</v>
      </c>
      <c r="H23" s="7"/>
      <c r="I23" s="3"/>
      <c r="J23" s="3"/>
    </row>
    <row r="24" spans="2:10" ht="12">
      <c r="B24" s="40" t="s">
        <v>119</v>
      </c>
      <c r="C24" s="68">
        <f>C6*0.5+D6*0.5</f>
        <v>90000</v>
      </c>
      <c r="D24" s="25" t="s">
        <v>121</v>
      </c>
      <c r="H24" s="7"/>
      <c r="I24" s="3"/>
      <c r="J24" s="3"/>
    </row>
    <row r="25" spans="2:10" ht="12">
      <c r="B25" s="40" t="s">
        <v>120</v>
      </c>
      <c r="C25" s="68">
        <f>C7*0.5+D7*0.5</f>
        <v>85000</v>
      </c>
      <c r="H25" s="7"/>
      <c r="I25" s="3"/>
      <c r="J25" s="3"/>
    </row>
    <row r="26" spans="8:10" ht="12">
      <c r="H26" s="14"/>
      <c r="I26" s="3"/>
      <c r="J26" s="3"/>
    </row>
    <row r="27" spans="8:10" ht="12">
      <c r="H27" s="14"/>
      <c r="I27" s="3"/>
      <c r="J27" s="3"/>
    </row>
    <row r="28" spans="8:10" ht="12">
      <c r="H28" s="14"/>
      <c r="I28" s="3"/>
      <c r="J28" s="3"/>
    </row>
    <row r="29" ht="12">
      <c r="H29" s="12"/>
    </row>
  </sheetData>
  <mergeCells count="2">
    <mergeCell ref="C4:D4"/>
    <mergeCell ref="C10:D10"/>
  </mergeCells>
  <printOptions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75" zoomScaleNormal="75" workbookViewId="0" topLeftCell="A10">
      <selection activeCell="I37" sqref="I37"/>
    </sheetView>
  </sheetViews>
  <sheetFormatPr defaultColWidth="11.421875" defaultRowHeight="12.75"/>
  <cols>
    <col min="1" max="1" width="8.8515625" style="0" customWidth="1"/>
    <col min="2" max="2" width="2.140625" style="0" customWidth="1"/>
    <col min="3" max="4" width="8.8515625" style="0" customWidth="1"/>
    <col min="5" max="5" width="9.140625" style="16" customWidth="1"/>
    <col min="6" max="6" width="2.140625" style="0" customWidth="1"/>
    <col min="7" max="8" width="8.8515625" style="0" customWidth="1"/>
    <col min="9" max="9" width="8.8515625" style="24" customWidth="1"/>
    <col min="10" max="10" width="1.28515625" style="0" customWidth="1"/>
    <col min="11" max="11" width="8.8515625" style="16" customWidth="1"/>
    <col min="12" max="16384" width="8.8515625" style="0" customWidth="1"/>
  </cols>
  <sheetData>
    <row r="1" ht="12">
      <c r="A1" s="6" t="s">
        <v>66</v>
      </c>
    </row>
    <row r="2" ht="12">
      <c r="I2" s="24">
        <v>0.15</v>
      </c>
    </row>
    <row r="3" ht="12.75">
      <c r="K3" s="16">
        <v>44200</v>
      </c>
    </row>
    <row r="4" ht="12">
      <c r="H4" t="s">
        <v>56</v>
      </c>
    </row>
    <row r="7" ht="12">
      <c r="I7" s="24">
        <v>0.2</v>
      </c>
    </row>
    <row r="8" ht="12.75">
      <c r="K8" s="16">
        <v>40200</v>
      </c>
    </row>
    <row r="9" ht="12">
      <c r="H9" t="s">
        <v>57</v>
      </c>
    </row>
    <row r="12" spans="4:9" ht="12">
      <c r="D12" t="s">
        <v>58</v>
      </c>
      <c r="I12" s="24">
        <v>0.25</v>
      </c>
    </row>
    <row r="13" spans="6:11" ht="12.75">
      <c r="F13">
        <v>2</v>
      </c>
      <c r="K13" s="16">
        <v>36200</v>
      </c>
    </row>
    <row r="14" spans="5:8" ht="12">
      <c r="E14" s="64">
        <f>I2*K3+I7*K8+I12*K13+I17*K18+I22*K23</f>
        <v>36200</v>
      </c>
      <c r="H14" t="s">
        <v>59</v>
      </c>
    </row>
    <row r="17" ht="12">
      <c r="I17" s="24">
        <v>0.3</v>
      </c>
    </row>
    <row r="18" ht="12.75">
      <c r="K18" s="16">
        <v>32200</v>
      </c>
    </row>
    <row r="19" ht="12">
      <c r="H19" t="s">
        <v>60</v>
      </c>
    </row>
    <row r="22" ht="12">
      <c r="I22" s="24">
        <v>0.1</v>
      </c>
    </row>
    <row r="23" ht="12.75">
      <c r="K23" s="16">
        <v>28200</v>
      </c>
    </row>
    <row r="24" spans="1:8" ht="12">
      <c r="A24" s="63"/>
      <c r="H24" t="s">
        <v>61</v>
      </c>
    </row>
    <row r="25" spans="2:3" ht="12.75">
      <c r="B25">
        <v>1</v>
      </c>
      <c r="C25" s="16">
        <f>MAX(E14,E39)</f>
        <v>39380</v>
      </c>
    </row>
    <row r="27" ht="12">
      <c r="I27" s="24">
        <v>0.3</v>
      </c>
    </row>
    <row r="28" ht="12.75">
      <c r="K28" s="16">
        <v>42600</v>
      </c>
    </row>
    <row r="29" ht="12">
      <c r="H29" t="s">
        <v>62</v>
      </c>
    </row>
    <row r="32" ht="12">
      <c r="I32" s="24">
        <v>0.3</v>
      </c>
    </row>
    <row r="33" ht="12.75">
      <c r="K33" s="16">
        <v>40300</v>
      </c>
    </row>
    <row r="34" ht="12">
      <c r="H34" t="s">
        <v>63</v>
      </c>
    </row>
    <row r="37" spans="4:9" ht="12">
      <c r="D37" t="s">
        <v>64</v>
      </c>
      <c r="I37" s="24">
        <v>0.2</v>
      </c>
    </row>
    <row r="38" spans="6:11" ht="12.75">
      <c r="F38">
        <v>3</v>
      </c>
      <c r="K38" s="16">
        <v>38000</v>
      </c>
    </row>
    <row r="39" spans="5:8" ht="12">
      <c r="E39" s="66">
        <f>I27*K28+I32*K33+I37*K38+I42*K43+I47*K48</f>
        <v>39380</v>
      </c>
      <c r="H39" t="s">
        <v>59</v>
      </c>
    </row>
    <row r="42" ht="12">
      <c r="I42" s="24">
        <v>0.1</v>
      </c>
    </row>
    <row r="43" ht="12.75">
      <c r="K43" s="16">
        <v>35700</v>
      </c>
    </row>
    <row r="44" ht="12">
      <c r="H44" t="s">
        <v>60</v>
      </c>
    </row>
    <row r="47" ht="12">
      <c r="I47" s="24">
        <v>0.1</v>
      </c>
    </row>
    <row r="48" ht="12.75">
      <c r="K48" s="16">
        <v>33400</v>
      </c>
    </row>
    <row r="49" ht="12">
      <c r="H49" t="s">
        <v>65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125" zoomScaleNormal="125" workbookViewId="0" topLeftCell="A4">
      <selection activeCell="D16" sqref="D16:E18"/>
    </sheetView>
  </sheetViews>
  <sheetFormatPr defaultColWidth="11.421875" defaultRowHeight="12.75"/>
  <cols>
    <col min="1" max="1" width="5.421875" style="6" customWidth="1"/>
    <col min="2" max="2" width="6.28125" style="6" customWidth="1"/>
    <col min="3" max="3" width="15.140625" style="0" customWidth="1"/>
    <col min="8" max="16384" width="8.8515625" style="0" customWidth="1"/>
  </cols>
  <sheetData>
    <row r="1" ht="12">
      <c r="A1" s="6" t="s">
        <v>16</v>
      </c>
    </row>
    <row r="2" spans="1:2" ht="12">
      <c r="A2"/>
      <c r="B2"/>
    </row>
    <row r="3" spans="1:2" ht="12">
      <c r="A3"/>
      <c r="B3"/>
    </row>
    <row r="4" spans="1:7" ht="12">
      <c r="A4"/>
      <c r="B4"/>
      <c r="C4" s="26"/>
      <c r="D4" s="72" t="s">
        <v>68</v>
      </c>
      <c r="E4" s="72"/>
      <c r="F4" s="27"/>
      <c r="G4" s="5"/>
    </row>
    <row r="5" spans="1:7" ht="12.75" thickBot="1">
      <c r="A5"/>
      <c r="B5"/>
      <c r="C5" s="28" t="s">
        <v>71</v>
      </c>
      <c r="D5" s="29" t="s">
        <v>69</v>
      </c>
      <c r="E5" s="29" t="s">
        <v>70</v>
      </c>
      <c r="F5" s="30" t="s">
        <v>108</v>
      </c>
      <c r="G5" s="31" t="s">
        <v>109</v>
      </c>
    </row>
    <row r="6" spans="1:7" ht="12">
      <c r="A6"/>
      <c r="B6"/>
      <c r="C6" s="47" t="s">
        <v>72</v>
      </c>
      <c r="D6" s="83">
        <v>70000</v>
      </c>
      <c r="E6" s="84">
        <v>30000</v>
      </c>
      <c r="F6" s="82">
        <f>MAX(D6,E6)</f>
        <v>70000</v>
      </c>
      <c r="G6" s="45">
        <f>MIN(D6,E6)</f>
        <v>30000</v>
      </c>
    </row>
    <row r="7" spans="1:7" ht="12">
      <c r="A7"/>
      <c r="B7"/>
      <c r="C7" s="81" t="s">
        <v>125</v>
      </c>
      <c r="D7" s="85">
        <v>105000</v>
      </c>
      <c r="E7" s="86">
        <v>20000</v>
      </c>
      <c r="F7" s="82">
        <f>MAX(D7,E7)</f>
        <v>105000</v>
      </c>
      <c r="G7" s="45">
        <f>MIN(D7,E7)</f>
        <v>20000</v>
      </c>
    </row>
    <row r="8" spans="1:7" ht="12.75" thickBot="1">
      <c r="A8"/>
      <c r="B8"/>
      <c r="C8" s="47" t="s">
        <v>74</v>
      </c>
      <c r="D8" s="87">
        <v>40000</v>
      </c>
      <c r="E8" s="88">
        <v>40000</v>
      </c>
      <c r="F8" s="82">
        <f>MAX(D8,E8)</f>
        <v>40000</v>
      </c>
      <c r="G8" s="46">
        <f>MIN(D8,E8)</f>
        <v>40000</v>
      </c>
    </row>
    <row r="9" spans="1:7" ht="12">
      <c r="A9"/>
      <c r="B9"/>
      <c r="C9" s="29"/>
      <c r="D9" s="29"/>
      <c r="E9" s="29"/>
      <c r="F9" s="29"/>
      <c r="G9" s="3"/>
    </row>
    <row r="10" spans="1:7" ht="12">
      <c r="A10" s="33" t="s">
        <v>112</v>
      </c>
      <c r="B10" s="33"/>
      <c r="C10" s="43" t="s">
        <v>9</v>
      </c>
      <c r="D10" s="44">
        <f>MAX(F6:F8)</f>
        <v>105000</v>
      </c>
      <c r="E10" s="41" t="s">
        <v>125</v>
      </c>
      <c r="F10" s="29"/>
      <c r="G10" s="3"/>
    </row>
    <row r="11" spans="1:7" ht="12">
      <c r="A11" s="33" t="s">
        <v>115</v>
      </c>
      <c r="B11" s="33"/>
      <c r="C11" s="43" t="s">
        <v>10</v>
      </c>
      <c r="D11" s="44">
        <f>MAX(G6:G8)</f>
        <v>40000</v>
      </c>
      <c r="E11" s="31" t="s">
        <v>74</v>
      </c>
      <c r="F11" s="29"/>
      <c r="G11" s="3"/>
    </row>
    <row r="12" spans="1:2" ht="12">
      <c r="A12"/>
      <c r="B12"/>
    </row>
    <row r="13" spans="1:6" ht="12">
      <c r="A13" s="33" t="s">
        <v>122</v>
      </c>
      <c r="B13" s="33"/>
      <c r="C13" s="34" t="s">
        <v>113</v>
      </c>
      <c r="D13" s="3"/>
      <c r="E13" s="35"/>
      <c r="F13" s="8"/>
    </row>
    <row r="14" spans="1:7" ht="12">
      <c r="A14"/>
      <c r="B14"/>
      <c r="C14" s="26"/>
      <c r="D14" s="72" t="s">
        <v>68</v>
      </c>
      <c r="E14" s="72"/>
      <c r="F14" s="26"/>
      <c r="G14" s="3"/>
    </row>
    <row r="15" spans="1:7" ht="12.75" thickBot="1">
      <c r="A15" s="33"/>
      <c r="B15" s="33"/>
      <c r="C15" s="28" t="s">
        <v>71</v>
      </c>
      <c r="D15" s="29" t="s">
        <v>69</v>
      </c>
      <c r="E15" s="29" t="s">
        <v>70</v>
      </c>
      <c r="F15" s="31" t="s">
        <v>108</v>
      </c>
      <c r="G15" s="36"/>
    </row>
    <row r="16" spans="1:7" ht="12">
      <c r="A16"/>
      <c r="B16"/>
      <c r="C16" s="47" t="s">
        <v>72</v>
      </c>
      <c r="D16" s="83">
        <f aca="true" t="shared" si="0" ref="D16:E18">MAX(D$6:D$8)-D6</f>
        <v>35000</v>
      </c>
      <c r="E16" s="84">
        <f t="shared" si="0"/>
        <v>10000</v>
      </c>
      <c r="F16" s="82">
        <f>MAX(D16,E16)</f>
        <v>35000</v>
      </c>
      <c r="G16" s="3"/>
    </row>
    <row r="17" spans="1:7" ht="12">
      <c r="A17"/>
      <c r="B17"/>
      <c r="C17" s="81" t="s">
        <v>73</v>
      </c>
      <c r="D17" s="85">
        <f t="shared" si="0"/>
        <v>0</v>
      </c>
      <c r="E17" s="86">
        <f t="shared" si="0"/>
        <v>20000</v>
      </c>
      <c r="F17" s="82">
        <f>MAX(D17,E17)</f>
        <v>20000</v>
      </c>
      <c r="G17" s="3"/>
    </row>
    <row r="18" spans="1:7" ht="12.75" thickBot="1">
      <c r="A18"/>
      <c r="B18"/>
      <c r="C18" s="47" t="s">
        <v>74</v>
      </c>
      <c r="D18" s="87">
        <f t="shared" si="0"/>
        <v>65000</v>
      </c>
      <c r="E18" s="88">
        <f t="shared" si="0"/>
        <v>0</v>
      </c>
      <c r="F18" s="82">
        <f>MAX(D18,E18)</f>
        <v>65000</v>
      </c>
      <c r="G18" s="3"/>
    </row>
    <row r="19" spans="1:2" ht="12">
      <c r="A19"/>
      <c r="B19"/>
    </row>
    <row r="20" spans="1:6" ht="12">
      <c r="A20"/>
      <c r="B20"/>
      <c r="C20" s="42" t="s">
        <v>114</v>
      </c>
      <c r="D20" s="45">
        <f>MIN(F16:F18)</f>
        <v>20000</v>
      </c>
      <c r="E20" s="41" t="s">
        <v>125</v>
      </c>
      <c r="F20" s="70"/>
    </row>
    <row r="21" spans="1:5" ht="12">
      <c r="A21"/>
      <c r="B21"/>
      <c r="C21" s="38"/>
      <c r="D21" s="3"/>
      <c r="E21" s="3"/>
    </row>
    <row r="22" spans="1:3" ht="12">
      <c r="A22" s="33" t="s">
        <v>11</v>
      </c>
      <c r="B22" s="33"/>
      <c r="C22" s="1" t="s">
        <v>116</v>
      </c>
    </row>
    <row r="23" spans="1:5" ht="12">
      <c r="A23" s="33"/>
      <c r="B23" s="33"/>
      <c r="C23" s="39" t="s">
        <v>117</v>
      </c>
      <c r="D23" s="9">
        <v>0.2</v>
      </c>
      <c r="E23" s="2"/>
    </row>
    <row r="24" spans="1:4" ht="12">
      <c r="A24"/>
      <c r="B24"/>
      <c r="C24" s="39" t="s">
        <v>118</v>
      </c>
      <c r="D24" s="9">
        <f>1-D23</f>
        <v>0.8</v>
      </c>
    </row>
    <row r="25" spans="1:4" ht="12">
      <c r="A25"/>
      <c r="B25"/>
      <c r="C25" s="39" t="s">
        <v>12</v>
      </c>
      <c r="D25" s="45">
        <f>D6*D$23+E6*D$24</f>
        <v>38000</v>
      </c>
    </row>
    <row r="26" spans="1:4" ht="12">
      <c r="A26"/>
      <c r="B26"/>
      <c r="C26" s="39" t="s">
        <v>13</v>
      </c>
      <c r="D26" s="45">
        <f>D7*D$23+E7*D$24</f>
        <v>37000</v>
      </c>
    </row>
    <row r="27" spans="1:5" ht="12">
      <c r="A27"/>
      <c r="B27"/>
      <c r="C27" s="39" t="s">
        <v>14</v>
      </c>
      <c r="D27" s="45">
        <f>D8*D$23+E8*D$24</f>
        <v>40000</v>
      </c>
      <c r="E27" s="25" t="s">
        <v>121</v>
      </c>
    </row>
    <row r="28" spans="1:2" ht="12">
      <c r="A28"/>
      <c r="B28"/>
    </row>
    <row r="29" spans="1:3" ht="12">
      <c r="A29" s="33" t="s">
        <v>15</v>
      </c>
      <c r="B29" s="33"/>
      <c r="C29" s="34" t="s">
        <v>123</v>
      </c>
    </row>
    <row r="30" spans="1:5" ht="12">
      <c r="A30"/>
      <c r="B30"/>
      <c r="C30" s="40" t="s">
        <v>12</v>
      </c>
      <c r="D30" s="45">
        <f>D6*0.5+E6*0.5</f>
        <v>50000</v>
      </c>
      <c r="E30" s="25"/>
    </row>
    <row r="31" spans="1:5" ht="12">
      <c r="A31"/>
      <c r="B31"/>
      <c r="C31" s="40" t="s">
        <v>13</v>
      </c>
      <c r="D31" s="45">
        <f>D7*0.5+E7*0.5</f>
        <v>62500</v>
      </c>
      <c r="E31" s="25" t="s">
        <v>121</v>
      </c>
    </row>
    <row r="32" spans="1:4" ht="12">
      <c r="A32"/>
      <c r="B32"/>
      <c r="C32" s="40" t="s">
        <v>14</v>
      </c>
      <c r="D32" s="45">
        <f>D8*0.5+E8*0.5</f>
        <v>40000</v>
      </c>
    </row>
    <row r="33" spans="1:2" ht="12">
      <c r="A33"/>
      <c r="B33"/>
    </row>
    <row r="34" spans="1:2" ht="12">
      <c r="A34"/>
      <c r="B34"/>
    </row>
    <row r="35" spans="1:2" ht="12">
      <c r="A35"/>
      <c r="B35"/>
    </row>
    <row r="36" spans="1:2" ht="12">
      <c r="A36"/>
      <c r="B36"/>
    </row>
    <row r="37" spans="1:2" ht="12">
      <c r="A37" s="17"/>
      <c r="B37" s="17"/>
    </row>
    <row r="38" spans="1:2" ht="12">
      <c r="A38" s="17"/>
      <c r="B38" s="17"/>
    </row>
    <row r="39" spans="1:2" ht="12">
      <c r="A39" s="17"/>
      <c r="B39" s="17"/>
    </row>
    <row r="40" spans="1:2" ht="12">
      <c r="A40" s="17"/>
      <c r="B40" s="17"/>
    </row>
    <row r="41" spans="1:2" ht="12">
      <c r="A41" s="17"/>
      <c r="B41" s="17"/>
    </row>
    <row r="42" spans="1:2" ht="12">
      <c r="A42" s="17"/>
      <c r="B42" s="17"/>
    </row>
    <row r="43" spans="1:2" ht="12">
      <c r="A43" s="17"/>
      <c r="B43" s="17"/>
    </row>
    <row r="44" spans="1:2" ht="12">
      <c r="A44" s="17"/>
      <c r="B44" s="17"/>
    </row>
    <row r="45" spans="1:2" ht="12">
      <c r="A45" s="17"/>
      <c r="B45" s="17"/>
    </row>
  </sheetData>
  <mergeCells count="2">
    <mergeCell ref="D4:E4"/>
    <mergeCell ref="D14:E1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="125" zoomScaleNormal="125" workbookViewId="0" topLeftCell="A1">
      <selection activeCell="B5" sqref="B5:F10"/>
    </sheetView>
  </sheetViews>
  <sheetFormatPr defaultColWidth="11.421875" defaultRowHeight="12.75"/>
  <cols>
    <col min="1" max="1" width="12.8515625" style="0" customWidth="1"/>
    <col min="2" max="16384" width="8.8515625" style="0" customWidth="1"/>
  </cols>
  <sheetData>
    <row r="1" ht="12">
      <c r="A1" s="6" t="s">
        <v>39</v>
      </c>
    </row>
    <row r="4" spans="1:8" ht="24.75" thickBot="1">
      <c r="A4" s="97"/>
      <c r="B4" s="98">
        <v>54</v>
      </c>
      <c r="C4" s="98">
        <v>63</v>
      </c>
      <c r="D4" s="99" t="s">
        <v>83</v>
      </c>
      <c r="E4" s="98" t="s">
        <v>84</v>
      </c>
      <c r="F4" s="98" t="s">
        <v>85</v>
      </c>
      <c r="G4" s="102" t="s">
        <v>87</v>
      </c>
      <c r="H4" s="103" t="s">
        <v>89</v>
      </c>
    </row>
    <row r="5" spans="1:8" ht="12">
      <c r="A5" s="100" t="s">
        <v>77</v>
      </c>
      <c r="B5" s="89">
        <v>3</v>
      </c>
      <c r="C5" s="90">
        <v>-2</v>
      </c>
      <c r="D5" s="90">
        <v>9</v>
      </c>
      <c r="E5" s="90">
        <v>7</v>
      </c>
      <c r="F5" s="91">
        <v>-1</v>
      </c>
      <c r="G5" s="107">
        <f>MIN(B5:F5)</f>
        <v>-2</v>
      </c>
      <c r="H5" s="104">
        <f>AVERAGE(B5:F5)</f>
        <v>3.2</v>
      </c>
    </row>
    <row r="6" spans="1:8" ht="12">
      <c r="A6" s="100" t="s">
        <v>78</v>
      </c>
      <c r="B6" s="92">
        <v>-1</v>
      </c>
      <c r="C6" s="22">
        <v>8</v>
      </c>
      <c r="D6" s="22">
        <v>-2</v>
      </c>
      <c r="E6" s="22">
        <v>9</v>
      </c>
      <c r="F6" s="93">
        <v>12</v>
      </c>
      <c r="G6" s="107">
        <v>-2</v>
      </c>
      <c r="H6" s="104">
        <f>AVERAGE(B6:F6)</f>
        <v>5.2</v>
      </c>
    </row>
    <row r="7" spans="1:8" ht="12">
      <c r="A7" s="100" t="s">
        <v>79</v>
      </c>
      <c r="B7" s="92">
        <v>6</v>
      </c>
      <c r="C7" s="22">
        <v>16</v>
      </c>
      <c r="D7" s="22">
        <v>-5</v>
      </c>
      <c r="E7" s="22">
        <v>3</v>
      </c>
      <c r="F7" s="93">
        <v>14</v>
      </c>
      <c r="G7" s="108">
        <v>-5</v>
      </c>
      <c r="H7" s="105">
        <f>AVERAGE(B7:F7)</f>
        <v>6.8</v>
      </c>
    </row>
    <row r="8" spans="1:8" ht="12">
      <c r="A8" s="100" t="s">
        <v>80</v>
      </c>
      <c r="B8" s="92">
        <v>-2</v>
      </c>
      <c r="C8" s="22">
        <v>4</v>
      </c>
      <c r="D8" s="22">
        <v>3</v>
      </c>
      <c r="E8" s="22">
        <v>10</v>
      </c>
      <c r="F8" s="93">
        <v>-3</v>
      </c>
      <c r="G8" s="108">
        <v>-3</v>
      </c>
      <c r="H8" s="104">
        <f>AVERAGE(B8:F8)</f>
        <v>2.4</v>
      </c>
    </row>
    <row r="9" spans="1:8" ht="12">
      <c r="A9" s="100" t="s">
        <v>81</v>
      </c>
      <c r="B9" s="92">
        <v>8</v>
      </c>
      <c r="C9" s="23">
        <v>20</v>
      </c>
      <c r="D9" s="22">
        <v>12</v>
      </c>
      <c r="E9" s="22">
        <v>-7</v>
      </c>
      <c r="F9" s="93">
        <v>-8</v>
      </c>
      <c r="G9" s="108">
        <v>-8</v>
      </c>
      <c r="H9" s="104">
        <f>AVERAGE(B9:F9)</f>
        <v>5</v>
      </c>
    </row>
    <row r="10" spans="1:8" ht="12.75" thickBot="1">
      <c r="A10" s="101" t="s">
        <v>82</v>
      </c>
      <c r="B10" s="94">
        <v>-5</v>
      </c>
      <c r="C10" s="95">
        <v>-2</v>
      </c>
      <c r="D10" s="95">
        <v>8</v>
      </c>
      <c r="E10" s="95">
        <v>3</v>
      </c>
      <c r="F10" s="96">
        <v>16</v>
      </c>
      <c r="G10" s="109">
        <v>-5</v>
      </c>
      <c r="H10" s="106">
        <f>AVERAGE(B10:F10)</f>
        <v>4</v>
      </c>
    </row>
    <row r="11" spans="1:8" ht="12">
      <c r="A11" s="15"/>
      <c r="H11" s="20" t="s">
        <v>17</v>
      </c>
    </row>
    <row r="12" spans="1:8" ht="12">
      <c r="A12" s="15"/>
      <c r="H12" s="20" t="s">
        <v>18</v>
      </c>
    </row>
    <row r="13" spans="1:2" ht="12">
      <c r="A13" s="21" t="s">
        <v>67</v>
      </c>
      <c r="B13" t="s">
        <v>86</v>
      </c>
    </row>
    <row r="14" ht="12">
      <c r="A14" s="17"/>
    </row>
    <row r="15" spans="1:2" ht="12">
      <c r="A15" s="17" t="s">
        <v>75</v>
      </c>
      <c r="B15" t="s">
        <v>88</v>
      </c>
    </row>
    <row r="16" ht="12">
      <c r="A16" s="17"/>
    </row>
    <row r="17" spans="1:2" ht="12">
      <c r="A17" s="17" t="s">
        <v>76</v>
      </c>
      <c r="B17" t="s">
        <v>90</v>
      </c>
    </row>
    <row r="18" ht="12">
      <c r="A18" s="17"/>
    </row>
    <row r="19" ht="12">
      <c r="A19" s="17"/>
    </row>
    <row r="20" ht="12">
      <c r="A20" s="17"/>
    </row>
    <row r="21" ht="12">
      <c r="A21" s="17"/>
    </row>
    <row r="22" ht="12">
      <c r="A22" s="17"/>
    </row>
    <row r="23" ht="12">
      <c r="A23" s="17"/>
    </row>
    <row r="24" ht="12">
      <c r="A24" s="15"/>
    </row>
    <row r="25" ht="12">
      <c r="A25" s="15"/>
    </row>
    <row r="26" ht="12">
      <c r="A26" s="15"/>
    </row>
    <row r="27" ht="12">
      <c r="A27" s="15"/>
    </row>
    <row r="28" ht="12">
      <c r="A28" s="15"/>
    </row>
    <row r="29" ht="12">
      <c r="A29" s="1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="125" zoomScaleNormal="125" workbookViewId="0" topLeftCell="A1">
      <selection activeCell="B6" sqref="B6:C8"/>
    </sheetView>
  </sheetViews>
  <sheetFormatPr defaultColWidth="11.421875" defaultRowHeight="12.75"/>
  <cols>
    <col min="1" max="16384" width="8.8515625" style="0" customWidth="1"/>
  </cols>
  <sheetData>
    <row r="1" ht="12">
      <c r="A1" s="6" t="s">
        <v>40</v>
      </c>
    </row>
    <row r="4" spans="1:3" ht="12">
      <c r="A4" s="97"/>
      <c r="B4" s="110" t="s">
        <v>94</v>
      </c>
      <c r="C4" s="111" t="s">
        <v>95</v>
      </c>
    </row>
    <row r="5" spans="1:4" ht="12.75" thickBot="1">
      <c r="A5" s="112"/>
      <c r="B5" s="8">
        <v>0.4</v>
      </c>
      <c r="C5" s="113">
        <v>0.6</v>
      </c>
      <c r="D5" s="115" t="s">
        <v>96</v>
      </c>
    </row>
    <row r="6" spans="1:4" ht="12">
      <c r="A6" s="112" t="s">
        <v>91</v>
      </c>
      <c r="B6" s="119">
        <v>40000</v>
      </c>
      <c r="C6" s="120">
        <v>-8000</v>
      </c>
      <c r="D6" s="116">
        <f>B6*B$5+C6*C$5</f>
        <v>11200</v>
      </c>
    </row>
    <row r="7" spans="1:4" ht="12">
      <c r="A7" s="112" t="s">
        <v>92</v>
      </c>
      <c r="B7" s="121">
        <v>20000</v>
      </c>
      <c r="C7" s="122">
        <v>4000</v>
      </c>
      <c r="D7" s="117">
        <f>B7*B$5+C7*C$5</f>
        <v>10400</v>
      </c>
    </row>
    <row r="8" spans="1:4" ht="12.75" thickBot="1">
      <c r="A8" s="114" t="s">
        <v>93</v>
      </c>
      <c r="B8" s="123">
        <v>12000</v>
      </c>
      <c r="C8" s="124">
        <v>10000</v>
      </c>
      <c r="D8" s="118">
        <f>B8*B$5+C8*C$5</f>
        <v>10800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="125" zoomScaleNormal="125" workbookViewId="0" topLeftCell="A1">
      <selection activeCell="A2" sqref="A2"/>
    </sheetView>
  </sheetViews>
  <sheetFormatPr defaultColWidth="11.421875" defaultRowHeight="12.75"/>
  <cols>
    <col min="1" max="16384" width="8.8515625" style="0" customWidth="1"/>
  </cols>
  <sheetData>
    <row r="1" ht="12">
      <c r="A1" s="6" t="s">
        <v>41</v>
      </c>
    </row>
    <row r="3" ht="12">
      <c r="C3" t="s">
        <v>100</v>
      </c>
    </row>
    <row r="4" spans="1:4" ht="12">
      <c r="A4" t="s">
        <v>97</v>
      </c>
      <c r="B4">
        <v>0.4</v>
      </c>
      <c r="C4" s="16">
        <v>120000</v>
      </c>
      <c r="D4" s="16"/>
    </row>
    <row r="5" spans="1:4" ht="12">
      <c r="A5" t="s">
        <v>98</v>
      </c>
      <c r="B5">
        <v>0.2</v>
      </c>
      <c r="C5" s="16">
        <v>40000</v>
      </c>
      <c r="D5" s="16"/>
    </row>
    <row r="6" spans="1:4" ht="12">
      <c r="A6" t="s">
        <v>99</v>
      </c>
      <c r="B6">
        <v>0.4</v>
      </c>
      <c r="C6" s="16">
        <v>-40000</v>
      </c>
      <c r="D6" s="16"/>
    </row>
    <row r="8" spans="2:4" ht="12">
      <c r="B8" s="15" t="s">
        <v>101</v>
      </c>
      <c r="C8" s="16">
        <f>SUMPRODUCT(C4:C6,B4:B6)</f>
        <v>40000</v>
      </c>
      <c r="D8" t="s">
        <v>102</v>
      </c>
    </row>
    <row r="9" ht="12">
      <c r="D9" t="s">
        <v>103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="125" zoomScaleNormal="125" workbookViewId="0" topLeftCell="A1">
      <selection activeCell="D14" sqref="D14"/>
    </sheetView>
  </sheetViews>
  <sheetFormatPr defaultColWidth="11.421875" defaultRowHeight="12.75"/>
  <cols>
    <col min="1" max="1" width="8.8515625" style="0" customWidth="1"/>
    <col min="2" max="2" width="11.140625" style="0" customWidth="1"/>
    <col min="3" max="16384" width="8.8515625" style="0" customWidth="1"/>
  </cols>
  <sheetData>
    <row r="1" ht="12">
      <c r="A1" s="6" t="s">
        <v>33</v>
      </c>
    </row>
    <row r="4" spans="2:6" ht="12">
      <c r="B4" s="26"/>
      <c r="C4" s="72" t="s">
        <v>19</v>
      </c>
      <c r="D4" s="72"/>
      <c r="E4" s="72"/>
      <c r="F4" s="26"/>
    </row>
    <row r="5" spans="2:6" ht="12">
      <c r="B5" s="28"/>
      <c r="C5" s="32" t="s">
        <v>20</v>
      </c>
      <c r="D5" s="32" t="s">
        <v>21</v>
      </c>
      <c r="E5" s="47" t="s">
        <v>22</v>
      </c>
      <c r="F5" s="28" t="s">
        <v>23</v>
      </c>
    </row>
    <row r="6" spans="2:6" ht="12.75" thickBot="1">
      <c r="B6" s="28" t="s">
        <v>24</v>
      </c>
      <c r="C6" s="29">
        <v>0.4</v>
      </c>
      <c r="D6" s="26">
        <v>0.5</v>
      </c>
      <c r="E6" s="29">
        <v>0.1</v>
      </c>
      <c r="F6" s="31" t="s">
        <v>25</v>
      </c>
    </row>
    <row r="7" spans="2:6" ht="12">
      <c r="B7" s="81" t="s">
        <v>26</v>
      </c>
      <c r="C7" s="77">
        <v>21.7</v>
      </c>
      <c r="D7" s="126">
        <v>19.1</v>
      </c>
      <c r="E7" s="78">
        <v>15.2</v>
      </c>
      <c r="F7" s="125">
        <f>SUMPRODUCT(C6:E6,C7:E7)</f>
        <v>19.75</v>
      </c>
    </row>
    <row r="8" spans="2:6" ht="12">
      <c r="B8" s="81" t="s">
        <v>27</v>
      </c>
      <c r="C8" s="127">
        <v>19</v>
      </c>
      <c r="D8" s="67">
        <v>18.5</v>
      </c>
      <c r="E8" s="128">
        <v>17.6</v>
      </c>
      <c r="F8" s="125">
        <f>SUMPRODUCT(C6:E6,C8:E8)</f>
        <v>18.610000000000003</v>
      </c>
    </row>
    <row r="9" spans="2:7" ht="12">
      <c r="B9" s="81" t="s">
        <v>28</v>
      </c>
      <c r="C9" s="127">
        <v>19.2</v>
      </c>
      <c r="D9" s="67">
        <v>17.1</v>
      </c>
      <c r="E9" s="128">
        <v>14.9</v>
      </c>
      <c r="F9" s="125">
        <f>SUMPRODUCT(C6:E6,C9:E9)</f>
        <v>17.72</v>
      </c>
      <c r="G9" s="25" t="s">
        <v>121</v>
      </c>
    </row>
    <row r="10" spans="2:6" ht="12">
      <c r="B10" s="81" t="s">
        <v>29</v>
      </c>
      <c r="C10" s="127">
        <v>22.5</v>
      </c>
      <c r="D10" s="67">
        <v>16.8</v>
      </c>
      <c r="E10" s="128">
        <v>13.8</v>
      </c>
      <c r="F10" s="125">
        <f>SUMPRODUCT(C6:E6,C10:E10)</f>
        <v>18.779999999999998</v>
      </c>
    </row>
    <row r="11" spans="2:6" ht="12.75" thickBot="1">
      <c r="B11" s="81" t="s">
        <v>30</v>
      </c>
      <c r="C11" s="79">
        <v>25</v>
      </c>
      <c r="D11" s="129">
        <v>21.2</v>
      </c>
      <c r="E11" s="80">
        <v>12.5</v>
      </c>
      <c r="F11" s="125">
        <f>SUMPRODUCT(C6:E6,C11:E11)</f>
        <v>21.85</v>
      </c>
    </row>
    <row r="12" spans="2:6" ht="12">
      <c r="B12" s="29"/>
      <c r="C12" s="29"/>
      <c r="D12" s="29"/>
      <c r="E12" s="29"/>
      <c r="F12" s="29"/>
    </row>
    <row r="13" spans="1:6" ht="12">
      <c r="A13" s="48"/>
      <c r="B13" s="130" t="s">
        <v>126</v>
      </c>
      <c r="C13" s="131">
        <f>(C6*MIN(C7:C11)+D6*MIN(D7:D11)+E6*MIN(E7:E11))</f>
        <v>17.25</v>
      </c>
      <c r="D13" t="s">
        <v>127</v>
      </c>
      <c r="E13" s="36"/>
      <c r="F13" s="29"/>
    </row>
    <row r="14" spans="2:4" ht="12">
      <c r="B14" s="49" t="s">
        <v>31</v>
      </c>
      <c r="C14" s="67">
        <f>ABS((C6*MIN(C7:C11)+0.5*MIN(D7:D11)+E6*MIN(E7:E11))-F9)</f>
        <v>0.46999999999999886</v>
      </c>
      <c r="D14" s="41" t="s">
        <v>32</v>
      </c>
    </row>
  </sheetData>
  <mergeCells count="1">
    <mergeCell ref="C4:E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="125" zoomScaleNormal="125" workbookViewId="0" topLeftCell="A1">
      <selection activeCell="G16" sqref="G16"/>
    </sheetView>
  </sheetViews>
  <sheetFormatPr defaultColWidth="11.421875" defaultRowHeight="12.75"/>
  <cols>
    <col min="1" max="1" width="8.8515625" style="0" customWidth="1"/>
    <col min="2" max="2" width="13.140625" style="0" customWidth="1"/>
    <col min="3" max="6" width="8.8515625" style="0" customWidth="1"/>
    <col min="7" max="7" width="10.421875" style="0" customWidth="1"/>
    <col min="8" max="16384" width="8.8515625" style="0" customWidth="1"/>
  </cols>
  <sheetData>
    <row r="1" ht="12">
      <c r="A1" s="6" t="s">
        <v>38</v>
      </c>
    </row>
    <row r="3" ht="12">
      <c r="A3" s="33" t="s">
        <v>34</v>
      </c>
    </row>
    <row r="4" spans="2:7" ht="12">
      <c r="B4" s="26"/>
      <c r="C4" s="73" t="s">
        <v>104</v>
      </c>
      <c r="D4" s="72"/>
      <c r="E4" s="72"/>
      <c r="F4" s="72"/>
      <c r="G4" s="26"/>
    </row>
    <row r="5" spans="2:7" ht="12">
      <c r="B5" s="28"/>
      <c r="C5" s="50">
        <v>15</v>
      </c>
      <c r="D5" s="51">
        <v>16</v>
      </c>
      <c r="E5" s="50">
        <v>17</v>
      </c>
      <c r="F5" s="50">
        <v>18</v>
      </c>
      <c r="G5" s="28" t="s">
        <v>23</v>
      </c>
    </row>
    <row r="6" spans="2:7" ht="12.75" thickBot="1">
      <c r="B6" s="28" t="s">
        <v>35</v>
      </c>
      <c r="C6" s="52">
        <v>0.2</v>
      </c>
      <c r="D6" s="132">
        <v>0.25</v>
      </c>
      <c r="E6" s="52">
        <v>0.4</v>
      </c>
      <c r="F6" s="133">
        <v>0.15</v>
      </c>
      <c r="G6" s="31" t="s">
        <v>25</v>
      </c>
    </row>
    <row r="7" spans="2:7" ht="12">
      <c r="B7" s="47">
        <v>15</v>
      </c>
      <c r="C7" s="77">
        <v>30</v>
      </c>
      <c r="D7" s="126">
        <v>26</v>
      </c>
      <c r="E7" s="126">
        <v>22</v>
      </c>
      <c r="F7" s="78">
        <v>18</v>
      </c>
      <c r="G7" s="125">
        <f>SUMPRODUCT(C6:F6,C7:F7)</f>
        <v>24</v>
      </c>
    </row>
    <row r="8" spans="2:8" ht="12">
      <c r="B8" s="47">
        <v>16</v>
      </c>
      <c r="C8" s="127">
        <v>22</v>
      </c>
      <c r="D8" s="67">
        <v>32</v>
      </c>
      <c r="E8" s="67">
        <v>28</v>
      </c>
      <c r="F8" s="128">
        <v>24</v>
      </c>
      <c r="G8" s="125">
        <f>SUMPRODUCT(C6:F6,C8:F8)</f>
        <v>27.200000000000003</v>
      </c>
      <c r="H8" s="25" t="s">
        <v>121</v>
      </c>
    </row>
    <row r="9" spans="2:8" ht="12">
      <c r="B9" s="47">
        <v>17</v>
      </c>
      <c r="C9" s="127">
        <v>14</v>
      </c>
      <c r="D9" s="67">
        <v>24</v>
      </c>
      <c r="E9" s="67">
        <v>34</v>
      </c>
      <c r="F9" s="128">
        <v>30</v>
      </c>
      <c r="G9" s="125">
        <f>SUMPRODUCT(C6:F6,C9:F9)</f>
        <v>26.900000000000002</v>
      </c>
      <c r="H9" s="25"/>
    </row>
    <row r="10" spans="2:7" ht="12.75" thickBot="1">
      <c r="B10" s="47">
        <v>18</v>
      </c>
      <c r="C10" s="79">
        <v>6</v>
      </c>
      <c r="D10" s="129">
        <v>16</v>
      </c>
      <c r="E10" s="129">
        <v>26</v>
      </c>
      <c r="F10" s="80">
        <v>36</v>
      </c>
      <c r="G10" s="125">
        <f>SUMPRODUCT(C6:F6,C10:F10)</f>
        <v>21</v>
      </c>
    </row>
    <row r="11" spans="2:7" ht="12">
      <c r="B11" s="29"/>
      <c r="C11" s="29"/>
      <c r="D11" s="29"/>
      <c r="E11" s="29"/>
      <c r="F11" s="29"/>
      <c r="G11" s="29"/>
    </row>
    <row r="12" ht="12">
      <c r="A12" t="s">
        <v>128</v>
      </c>
    </row>
    <row r="13" ht="12">
      <c r="B13" t="s">
        <v>129</v>
      </c>
    </row>
    <row r="14" spans="1:3" ht="12">
      <c r="A14" s="15" t="s">
        <v>130</v>
      </c>
      <c r="B14" s="15" t="s">
        <v>1</v>
      </c>
      <c r="C14" s="135">
        <f>15*(-10)</f>
        <v>-150</v>
      </c>
    </row>
    <row r="15" spans="1:3" ht="12">
      <c r="A15" s="15"/>
      <c r="B15" s="15" t="s">
        <v>2</v>
      </c>
      <c r="C15" s="135">
        <f>15*12</f>
        <v>180</v>
      </c>
    </row>
    <row r="16" spans="1:3" ht="12">
      <c r="A16" s="15"/>
      <c r="B16" s="15" t="s">
        <v>131</v>
      </c>
      <c r="C16" s="135">
        <f>0*2</f>
        <v>0</v>
      </c>
    </row>
    <row r="17" spans="1:3" ht="12.75" thickBot="1">
      <c r="A17" s="15"/>
      <c r="B17" s="134" t="s">
        <v>5</v>
      </c>
      <c r="C17" s="136">
        <f>0*(-4)</f>
        <v>0</v>
      </c>
    </row>
    <row r="18" ht="12.75" thickTop="1">
      <c r="C18" s="137">
        <f>SUM(C14:C17)</f>
        <v>30</v>
      </c>
    </row>
    <row r="20" spans="1:3" ht="12">
      <c r="A20" s="15" t="s">
        <v>3</v>
      </c>
      <c r="B20" s="15" t="s">
        <v>1</v>
      </c>
      <c r="C20" s="135">
        <f>15*(-10)</f>
        <v>-150</v>
      </c>
    </row>
    <row r="21" spans="1:3" ht="12">
      <c r="A21" s="15"/>
      <c r="B21" s="15" t="s">
        <v>2</v>
      </c>
      <c r="C21" s="135">
        <f>15*12</f>
        <v>180</v>
      </c>
    </row>
    <row r="22" spans="1:3" ht="12">
      <c r="A22" s="15"/>
      <c r="B22" s="15" t="s">
        <v>131</v>
      </c>
      <c r="C22" s="135">
        <f>0*2</f>
        <v>0</v>
      </c>
    </row>
    <row r="23" spans="1:3" ht="12.75" thickBot="1">
      <c r="A23" s="15"/>
      <c r="B23" s="134" t="s">
        <v>4</v>
      </c>
      <c r="C23" s="136">
        <f>1*(-4)</f>
        <v>-4</v>
      </c>
    </row>
    <row r="24" ht="12.75" thickTop="1">
      <c r="C24" s="137">
        <f>SUM(C20:C23)</f>
        <v>26</v>
      </c>
    </row>
    <row r="26" spans="1:3" ht="12">
      <c r="A26" s="15" t="s">
        <v>6</v>
      </c>
      <c r="B26" s="15" t="s">
        <v>7</v>
      </c>
      <c r="C26" s="135">
        <f>16*(-10)</f>
        <v>-160</v>
      </c>
    </row>
    <row r="27" spans="1:3" ht="12">
      <c r="A27" s="15"/>
      <c r="B27" s="15" t="s">
        <v>2</v>
      </c>
      <c r="C27" s="135">
        <f>15*12</f>
        <v>180</v>
      </c>
    </row>
    <row r="28" spans="1:3" ht="12">
      <c r="A28" s="15"/>
      <c r="B28" s="15" t="s">
        <v>8</v>
      </c>
      <c r="C28" s="135">
        <f>1*2</f>
        <v>2</v>
      </c>
    </row>
    <row r="29" spans="1:3" ht="12.75" thickBot="1">
      <c r="A29" s="15"/>
      <c r="B29" s="134" t="s">
        <v>0</v>
      </c>
      <c r="C29" s="136">
        <f>0*4</f>
        <v>0</v>
      </c>
    </row>
    <row r="30" ht="12.75" thickTop="1">
      <c r="C30" s="137">
        <f>SUM(C26:C29)</f>
        <v>22</v>
      </c>
    </row>
    <row r="32" spans="1:7" ht="12">
      <c r="A32" s="48" t="s">
        <v>122</v>
      </c>
      <c r="B32" s="26"/>
      <c r="C32" s="73" t="s">
        <v>104</v>
      </c>
      <c r="D32" s="72"/>
      <c r="E32" s="72"/>
      <c r="F32" s="72"/>
      <c r="G32" s="10" t="s">
        <v>23</v>
      </c>
    </row>
    <row r="33" spans="1:7" ht="12">
      <c r="A33" s="48"/>
      <c r="B33" s="28"/>
      <c r="C33" s="50">
        <v>15</v>
      </c>
      <c r="D33" s="51">
        <v>16</v>
      </c>
      <c r="E33" s="50">
        <v>17</v>
      </c>
      <c r="F33" s="50">
        <v>18</v>
      </c>
      <c r="G33" s="28" t="s">
        <v>36</v>
      </c>
    </row>
    <row r="34" spans="1:7" ht="12">
      <c r="A34" s="8"/>
      <c r="B34" s="28" t="s">
        <v>35</v>
      </c>
      <c r="C34" s="52">
        <v>0.2</v>
      </c>
      <c r="D34" s="53">
        <v>0.25</v>
      </c>
      <c r="E34" s="52">
        <v>0.4</v>
      </c>
      <c r="F34" s="54">
        <v>0.15</v>
      </c>
      <c r="G34" s="31" t="s">
        <v>37</v>
      </c>
    </row>
    <row r="35" spans="1:7" ht="12">
      <c r="A35" s="8"/>
      <c r="B35" s="32">
        <v>15</v>
      </c>
      <c r="C35" s="67">
        <v>0</v>
      </c>
      <c r="D35" s="67">
        <v>6</v>
      </c>
      <c r="E35" s="67">
        <v>12</v>
      </c>
      <c r="F35" s="67">
        <v>18</v>
      </c>
      <c r="G35" s="71">
        <f>SUMPRODUCT(C34:F34,C35:F35)</f>
        <v>9</v>
      </c>
    </row>
    <row r="36" spans="1:8" ht="12">
      <c r="A36" s="48"/>
      <c r="B36" s="32">
        <v>16</v>
      </c>
      <c r="C36" s="67">
        <v>8</v>
      </c>
      <c r="D36" s="67">
        <v>0</v>
      </c>
      <c r="E36" s="67">
        <v>6</v>
      </c>
      <c r="F36" s="67">
        <v>12</v>
      </c>
      <c r="G36" s="71">
        <f>SUMPRODUCT(C34:F34,C36:F36)</f>
        <v>5.8</v>
      </c>
      <c r="H36" s="25" t="s">
        <v>121</v>
      </c>
    </row>
    <row r="37" spans="1:7" ht="12">
      <c r="A37" s="8"/>
      <c r="B37" s="32">
        <v>17</v>
      </c>
      <c r="C37" s="67">
        <v>16</v>
      </c>
      <c r="D37" s="67">
        <v>8</v>
      </c>
      <c r="E37" s="67">
        <v>0</v>
      </c>
      <c r="F37" s="67">
        <v>6</v>
      </c>
      <c r="G37" s="71">
        <f>SUMPRODUCT(C34:F34,C37:F37)</f>
        <v>6.1</v>
      </c>
    </row>
    <row r="38" spans="1:7" ht="12">
      <c r="A38" s="8"/>
      <c r="B38" s="32">
        <v>18</v>
      </c>
      <c r="C38" s="67">
        <v>24</v>
      </c>
      <c r="D38" s="67">
        <v>16</v>
      </c>
      <c r="E38" s="67">
        <v>8</v>
      </c>
      <c r="F38" s="67">
        <v>0</v>
      </c>
      <c r="G38" s="71">
        <f>SUMPRODUCT(C34:F34,C38:F38)</f>
        <v>12</v>
      </c>
    </row>
    <row r="39" spans="1:4" ht="12">
      <c r="A39" s="8"/>
      <c r="B39" s="55"/>
      <c r="C39" s="11"/>
      <c r="D39" s="36"/>
    </row>
    <row r="40" spans="1:4" ht="12">
      <c r="A40" s="8"/>
      <c r="B40" s="55"/>
      <c r="C40" s="3"/>
      <c r="D40" s="8"/>
    </row>
    <row r="41" spans="1:4" ht="12">
      <c r="A41" s="48" t="s">
        <v>11</v>
      </c>
      <c r="B41" s="49" t="s">
        <v>31</v>
      </c>
      <c r="C41" s="68">
        <f>G36</f>
        <v>5.8</v>
      </c>
      <c r="D41" s="8"/>
    </row>
  </sheetData>
  <mergeCells count="2">
    <mergeCell ref="C4:F4"/>
    <mergeCell ref="C32:F3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="125" zoomScaleNormal="125" workbookViewId="0" topLeftCell="A1">
      <selection activeCell="E8" sqref="E8"/>
    </sheetView>
  </sheetViews>
  <sheetFormatPr defaultColWidth="11.421875" defaultRowHeight="12.75"/>
  <cols>
    <col min="1" max="2" width="8.8515625" style="0" customWidth="1"/>
    <col min="3" max="5" width="12.00390625" style="0" customWidth="1"/>
    <col min="6" max="16384" width="8.8515625" style="0" customWidth="1"/>
  </cols>
  <sheetData>
    <row r="1" ht="12">
      <c r="A1" s="6" t="s">
        <v>52</v>
      </c>
    </row>
    <row r="4" spans="2:6" ht="12">
      <c r="B4" s="26"/>
      <c r="C4" s="72" t="s">
        <v>42</v>
      </c>
      <c r="D4" s="72"/>
      <c r="E4" s="72"/>
      <c r="F4" s="10" t="s">
        <v>46</v>
      </c>
    </row>
    <row r="5" spans="2:6" ht="12.75" thickBot="1">
      <c r="B5" s="56" t="s">
        <v>47</v>
      </c>
      <c r="C5" s="57" t="s">
        <v>43</v>
      </c>
      <c r="D5" s="57" t="s">
        <v>44</v>
      </c>
      <c r="E5" s="58" t="s">
        <v>45</v>
      </c>
      <c r="F5" s="56" t="s">
        <v>25</v>
      </c>
    </row>
    <row r="6" spans="2:6" ht="12.75" thickTop="1">
      <c r="B6" s="74" t="s">
        <v>48</v>
      </c>
      <c r="C6" s="59">
        <v>0.15</v>
      </c>
      <c r="D6" s="60">
        <v>0.55</v>
      </c>
      <c r="E6" s="59">
        <v>0.3</v>
      </c>
      <c r="F6" s="61"/>
    </row>
    <row r="7" spans="2:6" ht="12.75" thickBot="1">
      <c r="B7" s="75"/>
      <c r="C7" s="62">
        <v>-3.2</v>
      </c>
      <c r="D7" s="62">
        <v>1.3</v>
      </c>
      <c r="E7" s="62">
        <v>4.4</v>
      </c>
      <c r="F7" s="62">
        <f>SUMPRODUCT(C6:E6,C7:E7)</f>
        <v>1.5550000000000002</v>
      </c>
    </row>
    <row r="8" spans="2:6" ht="12.75" thickTop="1">
      <c r="B8" s="74" t="s">
        <v>49</v>
      </c>
      <c r="C8" s="60">
        <v>0.18</v>
      </c>
      <c r="D8" s="60">
        <v>0.26</v>
      </c>
      <c r="E8" s="60">
        <v>0.56</v>
      </c>
      <c r="F8" s="60"/>
    </row>
    <row r="9" spans="2:7" ht="12.75" thickBot="1">
      <c r="B9" s="75"/>
      <c r="C9" s="62">
        <v>-5.1</v>
      </c>
      <c r="D9" s="62">
        <v>1.8</v>
      </c>
      <c r="E9" s="62">
        <v>6.3</v>
      </c>
      <c r="F9" s="62">
        <f>SUMPRODUCT(C8:E8,C9:E9)</f>
        <v>3.0780000000000003</v>
      </c>
      <c r="G9" s="25" t="s">
        <v>121</v>
      </c>
    </row>
    <row r="10" spans="2:6" ht="12.75" thickTop="1">
      <c r="B10" s="74" t="s">
        <v>50</v>
      </c>
      <c r="C10" s="60">
        <v>0.21</v>
      </c>
      <c r="D10" s="60">
        <v>0.32</v>
      </c>
      <c r="E10" s="60">
        <v>0.47</v>
      </c>
      <c r="F10" s="60"/>
    </row>
    <row r="11" spans="2:6" ht="12.75" thickBot="1">
      <c r="B11" s="75"/>
      <c r="C11" s="62">
        <v>-2.7</v>
      </c>
      <c r="D11" s="62">
        <v>0.7</v>
      </c>
      <c r="E11" s="62">
        <v>5.8</v>
      </c>
      <c r="F11" s="62">
        <f>SUMPRODUCT(C10:E10,C11:E11)</f>
        <v>2.383</v>
      </c>
    </row>
    <row r="12" spans="2:6" ht="12.75" thickTop="1">
      <c r="B12" s="74" t="s">
        <v>51</v>
      </c>
      <c r="C12" s="60">
        <v>0.3</v>
      </c>
      <c r="D12" s="60">
        <v>0.25</v>
      </c>
      <c r="E12" s="60">
        <v>0.45</v>
      </c>
      <c r="F12" s="60"/>
    </row>
    <row r="13" spans="2:6" ht="12.75" thickBot="1">
      <c r="B13" s="75"/>
      <c r="C13" s="62">
        <v>-6.3</v>
      </c>
      <c r="D13" s="62">
        <v>-1.6</v>
      </c>
      <c r="E13" s="62">
        <v>9.6</v>
      </c>
      <c r="F13" s="62">
        <f>SUMPRODUCT(C12:E12,C13:E13)</f>
        <v>2.0300000000000002</v>
      </c>
    </row>
    <row r="14" spans="2:6" ht="12.75" thickTop="1">
      <c r="B14" s="29"/>
      <c r="C14" s="29"/>
      <c r="D14" s="29"/>
      <c r="E14" s="29"/>
      <c r="F14" s="29"/>
    </row>
  </sheetData>
  <mergeCells count="5">
    <mergeCell ref="C4:E4"/>
    <mergeCell ref="B8:B9"/>
    <mergeCell ref="B10:B11"/>
    <mergeCell ref="B12:B13"/>
    <mergeCell ref="B6:B7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workbookViewId="0" topLeftCell="A23">
      <selection activeCell="X19" sqref="X19"/>
    </sheetView>
  </sheetViews>
  <sheetFormatPr defaultColWidth="11.421875" defaultRowHeight="12.75"/>
  <cols>
    <col min="1" max="1" width="8.8515625" style="0" customWidth="1"/>
    <col min="2" max="2" width="2.00390625" style="0" customWidth="1"/>
    <col min="3" max="3" width="8.8515625" style="0" customWidth="1"/>
    <col min="4" max="5" width="8.8515625" style="16" customWidth="1"/>
    <col min="6" max="6" width="2.00390625" style="0" customWidth="1"/>
    <col min="7" max="8" width="8.8515625" style="0" customWidth="1"/>
    <col min="9" max="9" width="8.8515625" style="16" customWidth="1"/>
    <col min="10" max="10" width="2.140625" style="0" customWidth="1"/>
    <col min="11" max="11" width="8.8515625" style="0" customWidth="1"/>
    <col min="12" max="13" width="8.8515625" style="16" customWidth="1"/>
    <col min="14" max="14" width="2.140625" style="0" customWidth="1"/>
    <col min="15" max="16" width="8.8515625" style="0" customWidth="1"/>
    <col min="17" max="17" width="1.1484375" style="0" customWidth="1"/>
    <col min="18" max="18" width="8.8515625" style="16" customWidth="1"/>
    <col min="19" max="16384" width="8.8515625" style="0" customWidth="1"/>
  </cols>
  <sheetData>
    <row r="1" spans="1:4" ht="12">
      <c r="A1" s="6" t="s">
        <v>55</v>
      </c>
      <c r="B1" s="6"/>
      <c r="C1" s="6"/>
      <c r="D1" s="65"/>
    </row>
    <row r="2" ht="12">
      <c r="P2">
        <v>0.4</v>
      </c>
    </row>
    <row r="3" spans="17:18" ht="12.75">
      <c r="Q3" s="19"/>
      <c r="R3" s="16">
        <v>300000</v>
      </c>
    </row>
    <row r="5" spans="11:14" ht="12.75">
      <c r="K5" s="64">
        <f>L6+M6</f>
        <v>136000</v>
      </c>
      <c r="N5">
        <v>7</v>
      </c>
    </row>
    <row r="6" spans="12:13" ht="12">
      <c r="L6" s="16">
        <v>-20000</v>
      </c>
      <c r="M6" s="64">
        <f>P2*R3+P7*R8</f>
        <v>156000</v>
      </c>
    </row>
    <row r="7" ht="12">
      <c r="P7">
        <v>0.6</v>
      </c>
    </row>
    <row r="8" spans="8:18" ht="12.75">
      <c r="H8">
        <v>0.3</v>
      </c>
      <c r="Q8" s="19"/>
      <c r="R8" s="16">
        <v>60000</v>
      </c>
    </row>
    <row r="9" ht="12.75">
      <c r="J9">
        <v>4</v>
      </c>
    </row>
    <row r="10" ht="12">
      <c r="I10" s="18">
        <f>MAX(K5,K14)</f>
        <v>136000</v>
      </c>
    </row>
    <row r="12" ht="12">
      <c r="D12" s="16" t="s">
        <v>53</v>
      </c>
    </row>
    <row r="13" spans="3:18" ht="12.75">
      <c r="C13" s="66">
        <f>D14+E14</f>
        <v>23300</v>
      </c>
      <c r="F13">
        <v>2</v>
      </c>
      <c r="Q13" s="19"/>
      <c r="R13" s="16">
        <v>45000</v>
      </c>
    </row>
    <row r="14" spans="4:13" ht="12">
      <c r="D14" s="16">
        <v>-70000</v>
      </c>
      <c r="E14" s="64">
        <f>H8*I10+H17*I19</f>
        <v>93300</v>
      </c>
      <c r="K14" s="64">
        <f>L14+M14</f>
        <v>45000</v>
      </c>
      <c r="L14" s="16">
        <v>0</v>
      </c>
      <c r="M14" s="18">
        <f>R13</f>
        <v>45000</v>
      </c>
    </row>
    <row r="17" ht="12">
      <c r="H17">
        <v>0.7</v>
      </c>
    </row>
    <row r="18" spans="17:18" ht="12.75">
      <c r="Q18" s="19"/>
      <c r="R18" s="16">
        <v>75000</v>
      </c>
    </row>
    <row r="19" ht="12">
      <c r="I19" s="18">
        <f>R18</f>
        <v>75000</v>
      </c>
    </row>
    <row r="22" ht="12.75">
      <c r="P22">
        <v>0.2</v>
      </c>
    </row>
    <row r="23" spans="17:18" ht="12.75">
      <c r="Q23" s="19"/>
      <c r="R23" s="16">
        <v>200000</v>
      </c>
    </row>
    <row r="25" spans="11:14" ht="12.75">
      <c r="K25" s="64">
        <f>L26+M26</f>
        <v>79000</v>
      </c>
      <c r="N25">
        <v>8</v>
      </c>
    </row>
    <row r="26" spans="1:13" ht="12">
      <c r="A26" s="63"/>
      <c r="L26" s="16">
        <v>-17000</v>
      </c>
      <c r="M26" s="64">
        <f>P22*R23+P27*R28</f>
        <v>96000</v>
      </c>
    </row>
    <row r="27" spans="2:16" ht="12.75">
      <c r="B27">
        <v>1</v>
      </c>
      <c r="C27" s="16">
        <f>MAX(C13,C42)</f>
        <v>23300</v>
      </c>
      <c r="P27">
        <v>0.8</v>
      </c>
    </row>
    <row r="28" spans="8:18" ht="12.75">
      <c r="H28">
        <v>0.15</v>
      </c>
      <c r="Q28" s="19"/>
      <c r="R28" s="16">
        <v>70000</v>
      </c>
    </row>
    <row r="29" ht="12.75">
      <c r="J29">
        <v>5</v>
      </c>
    </row>
    <row r="30" ht="12">
      <c r="I30" s="16">
        <f>MAX(K25,K34)</f>
        <v>79000</v>
      </c>
    </row>
    <row r="33" spans="17:18" ht="12.75">
      <c r="Q33" s="19"/>
      <c r="R33" s="16">
        <v>60000</v>
      </c>
    </row>
    <row r="34" spans="11:13" ht="12">
      <c r="K34" s="64">
        <f>L34+M34</f>
        <v>60000</v>
      </c>
      <c r="L34" s="16">
        <v>0</v>
      </c>
      <c r="M34" s="64">
        <f>R33</f>
        <v>60000</v>
      </c>
    </row>
    <row r="37" ht="12">
      <c r="P37">
        <v>0.35</v>
      </c>
    </row>
    <row r="38" spans="17:18" ht="12.75">
      <c r="Q38" s="19"/>
      <c r="R38" s="16">
        <v>105000</v>
      </c>
    </row>
    <row r="40" spans="4:14" ht="12.75">
      <c r="D40" s="16" t="s">
        <v>54</v>
      </c>
      <c r="K40" s="64">
        <f>L41+M41</f>
        <v>53750</v>
      </c>
      <c r="N40">
        <v>9</v>
      </c>
    </row>
    <row r="41" spans="6:13" ht="12.75">
      <c r="F41">
        <v>3</v>
      </c>
      <c r="L41" s="16">
        <v>-9000</v>
      </c>
      <c r="M41" s="64">
        <f>P37*R38+P42*R43</f>
        <v>62750</v>
      </c>
    </row>
    <row r="42" spans="3:16" ht="12">
      <c r="C42" s="64">
        <f>D42+E42</f>
        <v>16100</v>
      </c>
      <c r="D42" s="16">
        <v>-50000</v>
      </c>
      <c r="E42" s="64">
        <f>H28*I30+H43*I45+H52*I54</f>
        <v>66100</v>
      </c>
      <c r="P42">
        <v>0.65</v>
      </c>
    </row>
    <row r="43" spans="8:18" ht="12.75">
      <c r="H43">
        <v>0.55</v>
      </c>
      <c r="Q43" s="19"/>
      <c r="R43" s="16">
        <v>40000</v>
      </c>
    </row>
    <row r="44" ht="12.75">
      <c r="J44">
        <v>6</v>
      </c>
    </row>
    <row r="45" ht="12">
      <c r="I45" s="16">
        <f>MAX(K40,K49)</f>
        <v>55000</v>
      </c>
    </row>
    <row r="48" spans="17:18" ht="12.75">
      <c r="Q48" s="19"/>
      <c r="R48" s="16">
        <v>55000</v>
      </c>
    </row>
    <row r="49" spans="11:13" ht="12">
      <c r="K49" s="64">
        <f>L49+M49</f>
        <v>55000</v>
      </c>
      <c r="L49" s="16">
        <v>0</v>
      </c>
      <c r="M49" s="16">
        <f>R48</f>
        <v>55000</v>
      </c>
    </row>
    <row r="52" ht="12">
      <c r="H52">
        <v>0.3</v>
      </c>
    </row>
    <row r="53" spans="17:18" ht="12.75">
      <c r="Q53" s="19"/>
      <c r="R53" s="16">
        <v>80000</v>
      </c>
    </row>
    <row r="54" ht="12">
      <c r="I54" s="16">
        <f>R53</f>
        <v>80000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Tristan Hubsch</cp:lastModifiedBy>
  <dcterms:created xsi:type="dcterms:W3CDTF">1997-04-20T13:43:30Z</dcterms:created>
  <dcterms:modified xsi:type="dcterms:W3CDTF">2006-10-12T00:05:12Z</dcterms:modified>
  <cp:category/>
  <cp:version/>
  <cp:contentType/>
  <cp:contentStatus/>
</cp:coreProperties>
</file>